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7. sjednica\7. sjednica\"/>
    </mc:Choice>
  </mc:AlternateContent>
  <xr:revisionPtr revIDLastSave="0" documentId="13_ncr:1_{A60482B5-BC1B-461E-B3BE-328E08B744F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ne diraj" sheetId="1" state="hidden" r:id="rId1"/>
    <sheet name="12-202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2" i="2" l="1"/>
  <c r="M233" i="2"/>
  <c r="M234" i="2"/>
  <c r="M235" i="2"/>
  <c r="M236" i="2"/>
  <c r="M231" i="2"/>
  <c r="J918" i="2"/>
  <c r="I918" i="2"/>
  <c r="J615" i="2"/>
  <c r="J617" i="2"/>
  <c r="I615" i="2"/>
  <c r="I617" i="2"/>
  <c r="J608" i="2"/>
  <c r="I608" i="2"/>
  <c r="K974" i="2"/>
  <c r="K979" i="2"/>
  <c r="K954" i="2"/>
  <c r="K956" i="2"/>
  <c r="K957" i="2"/>
  <c r="K958" i="2"/>
  <c r="K961" i="2"/>
  <c r="K962" i="2"/>
  <c r="K850" i="2"/>
  <c r="K851" i="2"/>
  <c r="K853" i="2"/>
  <c r="K855" i="2"/>
  <c r="K858" i="2"/>
  <c r="K860" i="2"/>
  <c r="K870" i="2"/>
  <c r="K871" i="2"/>
  <c r="K872" i="2"/>
  <c r="K874" i="2"/>
  <c r="K875" i="2"/>
  <c r="K877" i="2"/>
  <c r="K878" i="2"/>
  <c r="K879" i="2"/>
  <c r="K880" i="2"/>
  <c r="K881" i="2"/>
  <c r="K882" i="2"/>
  <c r="K884" i="2"/>
  <c r="K885" i="2"/>
  <c r="K886" i="2"/>
  <c r="K887" i="2"/>
  <c r="K888" i="2"/>
  <c r="K891" i="2"/>
  <c r="K896" i="2"/>
  <c r="K898" i="2"/>
  <c r="K905" i="2"/>
  <c r="K906" i="2"/>
  <c r="K913" i="2"/>
  <c r="K914" i="2"/>
  <c r="K919" i="2"/>
  <c r="K932" i="2"/>
  <c r="K933" i="2"/>
  <c r="K934" i="2"/>
  <c r="K936" i="2"/>
  <c r="K937" i="2"/>
  <c r="K938" i="2"/>
  <c r="K942" i="2"/>
  <c r="K943" i="2"/>
  <c r="K839" i="2"/>
  <c r="K831" i="2"/>
  <c r="K832" i="2"/>
  <c r="K819" i="2"/>
  <c r="K824" i="2"/>
  <c r="K812" i="2"/>
  <c r="K805" i="2"/>
  <c r="K790" i="2"/>
  <c r="K793" i="2"/>
  <c r="K798" i="2"/>
  <c r="K778" i="2"/>
  <c r="K783" i="2"/>
  <c r="K771" i="2"/>
  <c r="K764" i="2"/>
  <c r="K757" i="2"/>
  <c r="K754" i="2"/>
  <c r="K733" i="2"/>
  <c r="K738" i="2"/>
  <c r="K743" i="2"/>
  <c r="K747" i="2"/>
  <c r="K723" i="2"/>
  <c r="K726" i="2"/>
  <c r="K716" i="2"/>
  <c r="K702" i="2"/>
  <c r="K707" i="2"/>
  <c r="K695" i="2"/>
  <c r="K682" i="2"/>
  <c r="K683" i="2"/>
  <c r="K688" i="2"/>
  <c r="K652" i="2"/>
  <c r="K655" i="2"/>
  <c r="K660" i="2"/>
  <c r="K665" i="2"/>
  <c r="K667" i="2"/>
  <c r="K673" i="2"/>
  <c r="K616" i="2"/>
  <c r="K618" i="2"/>
  <c r="K623" i="2"/>
  <c r="K624" i="2"/>
  <c r="K626" i="2"/>
  <c r="K627" i="2"/>
  <c r="K628" i="2"/>
  <c r="K632" i="2"/>
  <c r="K633" i="2"/>
  <c r="K635" i="2"/>
  <c r="K640" i="2"/>
  <c r="K645" i="2"/>
  <c r="K607" i="2"/>
  <c r="K609" i="2"/>
  <c r="K611" i="2"/>
  <c r="K606" i="2"/>
  <c r="K595" i="2"/>
  <c r="K599" i="2"/>
  <c r="K570" i="2"/>
  <c r="K571" i="2"/>
  <c r="K576" i="2"/>
  <c r="K578" i="2"/>
  <c r="K582" i="2"/>
  <c r="K588" i="2"/>
  <c r="K549" i="2"/>
  <c r="K551" i="2"/>
  <c r="K556" i="2"/>
  <c r="K558" i="2"/>
  <c r="K563" i="2"/>
  <c r="K542" i="2"/>
  <c r="K540" i="2"/>
  <c r="K511" i="2"/>
  <c r="K515" i="2"/>
  <c r="K520" i="2"/>
  <c r="K525" i="2"/>
  <c r="K530" i="2"/>
  <c r="K533" i="2"/>
  <c r="K494" i="2"/>
  <c r="K499" i="2"/>
  <c r="K500" i="2"/>
  <c r="K504" i="2"/>
  <c r="K455" i="2"/>
  <c r="K460" i="2"/>
  <c r="K464" i="2"/>
  <c r="K469" i="2"/>
  <c r="K471" i="2"/>
  <c r="K475" i="2"/>
  <c r="K480" i="2"/>
  <c r="K485" i="2"/>
  <c r="K382" i="2"/>
  <c r="K383" i="2"/>
  <c r="K385" i="2"/>
  <c r="K387" i="2"/>
  <c r="K390" i="2"/>
  <c r="K391" i="2"/>
  <c r="K392" i="2"/>
  <c r="K393" i="2"/>
  <c r="K395" i="2"/>
  <c r="K398" i="2"/>
  <c r="K399" i="2"/>
  <c r="K400" i="2"/>
  <c r="K401" i="2"/>
  <c r="K402" i="2"/>
  <c r="K403" i="2"/>
  <c r="K406" i="2"/>
  <c r="K407" i="2"/>
  <c r="K408" i="2"/>
  <c r="K409" i="2"/>
  <c r="K412" i="2"/>
  <c r="K414" i="2"/>
  <c r="K418" i="2"/>
  <c r="K425" i="2"/>
  <c r="K430" i="2"/>
  <c r="K432" i="2"/>
  <c r="K436" i="2"/>
  <c r="K441" i="2"/>
  <c r="K446" i="2"/>
  <c r="K359" i="2"/>
  <c r="K360" i="2"/>
  <c r="K361" i="2"/>
  <c r="K370" i="2"/>
  <c r="K375" i="2"/>
  <c r="M256" i="2"/>
  <c r="M257" i="2"/>
  <c r="M259" i="2"/>
  <c r="M261" i="2"/>
  <c r="M263" i="2"/>
  <c r="M264" i="2"/>
  <c r="M266" i="2"/>
  <c r="M267" i="2"/>
  <c r="M269" i="2"/>
  <c r="M270" i="2"/>
  <c r="M271" i="2"/>
  <c r="M272" i="2"/>
  <c r="M274" i="2"/>
  <c r="M276" i="2"/>
  <c r="M277" i="2"/>
  <c r="M278" i="2"/>
  <c r="M280" i="2"/>
  <c r="M281" i="2"/>
  <c r="M283" i="2"/>
  <c r="M284" i="2"/>
  <c r="L256" i="2"/>
  <c r="L257" i="2"/>
  <c r="L259" i="2"/>
  <c r="L261" i="2"/>
  <c r="L263" i="2"/>
  <c r="L264" i="2"/>
  <c r="L266" i="2"/>
  <c r="L267" i="2"/>
  <c r="L269" i="2"/>
  <c r="L270" i="2"/>
  <c r="L271" i="2"/>
  <c r="L272" i="2"/>
  <c r="L274" i="2"/>
  <c r="L276" i="2"/>
  <c r="L277" i="2"/>
  <c r="L278" i="2"/>
  <c r="L280" i="2"/>
  <c r="L281" i="2"/>
  <c r="L283" i="2"/>
  <c r="L284" i="2"/>
  <c r="M128" i="2"/>
  <c r="M129" i="2"/>
  <c r="M131" i="2"/>
  <c r="M133" i="2"/>
  <c r="M136" i="2"/>
  <c r="M137" i="2"/>
  <c r="M138" i="2"/>
  <c r="M139" i="2"/>
  <c r="M141" i="2"/>
  <c r="M142" i="2"/>
  <c r="M143" i="2"/>
  <c r="M144" i="2"/>
  <c r="M145" i="2"/>
  <c r="M146" i="2"/>
  <c r="M148" i="2"/>
  <c r="M149" i="2"/>
  <c r="M150" i="2"/>
  <c r="M151" i="2"/>
  <c r="M152" i="2"/>
  <c r="M153" i="2"/>
  <c r="M154" i="2"/>
  <c r="M155" i="2"/>
  <c r="M156" i="2"/>
  <c r="M158" i="2"/>
  <c r="M159" i="2"/>
  <c r="M160" i="2"/>
  <c r="M161" i="2"/>
  <c r="M162" i="2"/>
  <c r="M163" i="2"/>
  <c r="M164" i="2"/>
  <c r="M167" i="2"/>
  <c r="M170" i="2"/>
  <c r="M173" i="2"/>
  <c r="M176" i="2"/>
  <c r="M177" i="2"/>
  <c r="M180" i="2"/>
  <c r="M182" i="2"/>
  <c r="M183" i="2"/>
  <c r="M186" i="2"/>
  <c r="M190" i="2"/>
  <c r="M193" i="2"/>
  <c r="M194" i="2"/>
  <c r="M195" i="2"/>
  <c r="M198" i="2"/>
  <c r="M199" i="2"/>
  <c r="M200" i="2"/>
  <c r="M201" i="2"/>
  <c r="M203" i="2"/>
  <c r="M205" i="2"/>
  <c r="M207" i="2"/>
  <c r="M208" i="2"/>
  <c r="M211" i="2"/>
  <c r="L128" i="2"/>
  <c r="L129" i="2"/>
  <c r="L131" i="2"/>
  <c r="L133" i="2"/>
  <c r="L136" i="2"/>
  <c r="L137" i="2"/>
  <c r="L138" i="2"/>
  <c r="L139" i="2"/>
  <c r="L141" i="2"/>
  <c r="L142" i="2"/>
  <c r="L143" i="2"/>
  <c r="L144" i="2"/>
  <c r="L145" i="2"/>
  <c r="L146" i="2"/>
  <c r="L148" i="2"/>
  <c r="L149" i="2"/>
  <c r="L150" i="2"/>
  <c r="L151" i="2"/>
  <c r="L152" i="2"/>
  <c r="L153" i="2"/>
  <c r="L154" i="2"/>
  <c r="L155" i="2"/>
  <c r="L156" i="2"/>
  <c r="L158" i="2"/>
  <c r="L159" i="2"/>
  <c r="L160" i="2"/>
  <c r="L161" i="2"/>
  <c r="L162" i="2"/>
  <c r="L164" i="2"/>
  <c r="L167" i="2"/>
  <c r="L169" i="2"/>
  <c r="L170" i="2"/>
  <c r="L173" i="2"/>
  <c r="L176" i="2"/>
  <c r="L177" i="2"/>
  <c r="L182" i="2"/>
  <c r="L183" i="2"/>
  <c r="L186" i="2"/>
  <c r="L190" i="2"/>
  <c r="L193" i="2"/>
  <c r="L194" i="2"/>
  <c r="L195" i="2"/>
  <c r="L197" i="2"/>
  <c r="L198" i="2"/>
  <c r="L199" i="2"/>
  <c r="L201" i="2"/>
  <c r="L205" i="2"/>
  <c r="L207" i="2"/>
  <c r="L208" i="2"/>
  <c r="L211" i="2"/>
  <c r="M61" i="2"/>
  <c r="M63" i="2"/>
  <c r="M64" i="2"/>
  <c r="M66" i="2"/>
  <c r="M67" i="2"/>
  <c r="M70" i="2"/>
  <c r="M71" i="2"/>
  <c r="M73" i="2"/>
  <c r="M76" i="2"/>
  <c r="M79" i="2"/>
  <c r="M80" i="2"/>
  <c r="M83" i="2"/>
  <c r="M84" i="2"/>
  <c r="M85" i="2"/>
  <c r="M86" i="2"/>
  <c r="M89" i="2"/>
  <c r="M91" i="2"/>
  <c r="M93" i="2"/>
  <c r="M94" i="2"/>
  <c r="M96" i="2"/>
  <c r="M97" i="2"/>
  <c r="M101" i="2"/>
  <c r="M104" i="2"/>
  <c r="M110" i="2"/>
  <c r="M113" i="2"/>
  <c r="M115" i="2"/>
  <c r="M117" i="2"/>
  <c r="L61" i="2"/>
  <c r="L63" i="2"/>
  <c r="L64" i="2"/>
  <c r="L66" i="2"/>
  <c r="L67" i="2"/>
  <c r="L70" i="2"/>
  <c r="L71" i="2"/>
  <c r="L73" i="2"/>
  <c r="L79" i="2"/>
  <c r="L80" i="2"/>
  <c r="L81" i="2"/>
  <c r="L83" i="2"/>
  <c r="L84" i="2"/>
  <c r="L85" i="2"/>
  <c r="L86" i="2"/>
  <c r="L89" i="2"/>
  <c r="L90" i="2"/>
  <c r="L91" i="2"/>
  <c r="L93" i="2"/>
  <c r="L94" i="2"/>
  <c r="L96" i="2"/>
  <c r="L97" i="2"/>
  <c r="L100" i="2"/>
  <c r="L101" i="2"/>
  <c r="L104" i="2"/>
  <c r="L106" i="2"/>
  <c r="L110" i="2"/>
  <c r="L113" i="2"/>
  <c r="I135" i="2" l="1"/>
  <c r="I140" i="2"/>
  <c r="I147" i="2"/>
  <c r="I157" i="2"/>
  <c r="I166" i="2"/>
  <c r="I165" i="2" s="1"/>
  <c r="I172" i="2"/>
  <c r="I171" i="2" s="1"/>
  <c r="I175" i="2"/>
  <c r="I174" i="2" s="1"/>
  <c r="I179" i="2"/>
  <c r="I181" i="2"/>
  <c r="I185" i="2"/>
  <c r="I184" i="2" s="1"/>
  <c r="I189" i="2"/>
  <c r="I188" i="2" s="1"/>
  <c r="I192" i="2"/>
  <c r="I196" i="2"/>
  <c r="I202" i="2"/>
  <c r="I204" i="2"/>
  <c r="I206" i="2"/>
  <c r="I210" i="2"/>
  <c r="I209" i="2" s="1"/>
  <c r="I127" i="2"/>
  <c r="I130" i="2"/>
  <c r="I132" i="2"/>
  <c r="I60" i="2"/>
  <c r="I62" i="2"/>
  <c r="I65" i="2"/>
  <c r="I69" i="2"/>
  <c r="I72" i="2"/>
  <c r="I75" i="2"/>
  <c r="I78" i="2"/>
  <c r="I99" i="2"/>
  <c r="I98" i="2" s="1"/>
  <c r="I103" i="2"/>
  <c r="I105" i="2"/>
  <c r="I109" i="2"/>
  <c r="I108" i="2" s="1"/>
  <c r="I112" i="2"/>
  <c r="I114" i="2"/>
  <c r="I95" i="2"/>
  <c r="I92" i="2"/>
  <c r="I88" i="2"/>
  <c r="I82" i="2"/>
  <c r="I77" i="2" l="1"/>
  <c r="I87" i="2"/>
  <c r="I68" i="2"/>
  <c r="I191" i="2"/>
  <c r="I187" i="2" s="1"/>
  <c r="I111" i="2"/>
  <c r="I107" i="2" s="1"/>
  <c r="I59" i="2"/>
  <c r="I126" i="2"/>
  <c r="I178" i="2"/>
  <c r="I102" i="2"/>
  <c r="I134" i="2"/>
  <c r="J255" i="2"/>
  <c r="J258" i="2"/>
  <c r="J260" i="2"/>
  <c r="J262" i="2"/>
  <c r="J265" i="2"/>
  <c r="J268" i="2"/>
  <c r="J273" i="2"/>
  <c r="J275" i="2"/>
  <c r="J279" i="2"/>
  <c r="J282" i="2"/>
  <c r="K282" i="2"/>
  <c r="I282" i="2"/>
  <c r="K279" i="2"/>
  <c r="I279" i="2"/>
  <c r="K275" i="2"/>
  <c r="I275" i="2"/>
  <c r="K273" i="2"/>
  <c r="I273" i="2"/>
  <c r="K268" i="2"/>
  <c r="I268" i="2"/>
  <c r="K265" i="2"/>
  <c r="I265" i="2"/>
  <c r="K258" i="2"/>
  <c r="K260" i="2"/>
  <c r="I258" i="2"/>
  <c r="I260" i="2"/>
  <c r="K262" i="2"/>
  <c r="I262" i="2"/>
  <c r="I255" i="2"/>
  <c r="K255" i="2"/>
  <c r="I58" i="2" l="1"/>
  <c r="I57" i="2" s="1"/>
  <c r="I118" i="2" s="1"/>
  <c r="L265" i="2"/>
  <c r="M265" i="2"/>
  <c r="M279" i="2"/>
  <c r="L279" i="2"/>
  <c r="L255" i="2"/>
  <c r="M255" i="2"/>
  <c r="M262" i="2"/>
  <c r="L262" i="2"/>
  <c r="M258" i="2"/>
  <c r="L258" i="2"/>
  <c r="L268" i="2"/>
  <c r="M268" i="2"/>
  <c r="M275" i="2"/>
  <c r="L275" i="2"/>
  <c r="M282" i="2"/>
  <c r="L282" i="2"/>
  <c r="L260" i="2"/>
  <c r="M260" i="2"/>
  <c r="I125" i="2"/>
  <c r="I124" i="2" s="1"/>
  <c r="I212" i="2" s="1"/>
  <c r="L273" i="2"/>
  <c r="M273" i="2"/>
  <c r="J285" i="2"/>
  <c r="K285" i="2"/>
  <c r="I285" i="2"/>
  <c r="K238" i="2"/>
  <c r="J238" i="2"/>
  <c r="J247" i="2"/>
  <c r="J246" i="2"/>
  <c r="J245" i="2"/>
  <c r="J244" i="2"/>
  <c r="J243" i="2"/>
  <c r="J242" i="2"/>
  <c r="J978" i="2"/>
  <c r="J973" i="2"/>
  <c r="I978" i="2"/>
  <c r="I977" i="2" s="1"/>
  <c r="I976" i="2" s="1"/>
  <c r="I975" i="2" s="1"/>
  <c r="I973" i="2"/>
  <c r="I972" i="2" s="1"/>
  <c r="I971" i="2" s="1"/>
  <c r="I970" i="2" s="1"/>
  <c r="J966" i="2"/>
  <c r="J965" i="2" s="1"/>
  <c r="J960" i="2"/>
  <c r="J955" i="2"/>
  <c r="J953" i="2"/>
  <c r="I966" i="2"/>
  <c r="I965" i="2" s="1"/>
  <c r="I960" i="2"/>
  <c r="I959" i="2" s="1"/>
  <c r="I955" i="2"/>
  <c r="I953" i="2"/>
  <c r="J941" i="2"/>
  <c r="J935" i="2"/>
  <c r="J931" i="2"/>
  <c r="J926" i="2"/>
  <c r="I941" i="2"/>
  <c r="I940" i="2" s="1"/>
  <c r="I939" i="2" s="1"/>
  <c r="I935" i="2"/>
  <c r="I931" i="2"/>
  <c r="J912" i="2"/>
  <c r="J907" i="2"/>
  <c r="J904" i="2"/>
  <c r="I917" i="2"/>
  <c r="I916" i="2" s="1"/>
  <c r="I915" i="2" s="1"/>
  <c r="I912" i="2"/>
  <c r="I911" i="2" s="1"/>
  <c r="I910" i="2" s="1"/>
  <c r="I909" i="2" s="1"/>
  <c r="I907" i="2"/>
  <c r="I904" i="2"/>
  <c r="J897" i="2"/>
  <c r="J895" i="2"/>
  <c r="J890" i="2"/>
  <c r="J883" i="2"/>
  <c r="J876" i="2"/>
  <c r="J873" i="2"/>
  <c r="J869" i="2"/>
  <c r="J866" i="2"/>
  <c r="J864" i="2"/>
  <c r="J859" i="2"/>
  <c r="J857" i="2"/>
  <c r="J854" i="2"/>
  <c r="J852" i="2"/>
  <c r="J849" i="2"/>
  <c r="I897" i="2"/>
  <c r="I895" i="2"/>
  <c r="I890" i="2"/>
  <c r="I889" i="2" s="1"/>
  <c r="I883" i="2"/>
  <c r="I876" i="2"/>
  <c r="I873" i="2"/>
  <c r="I869" i="2"/>
  <c r="I859" i="2"/>
  <c r="I857" i="2"/>
  <c r="I854" i="2"/>
  <c r="I852" i="2"/>
  <c r="I849" i="2"/>
  <c r="J838" i="2"/>
  <c r="I838" i="2"/>
  <c r="I837" i="2" s="1"/>
  <c r="I836" i="2" s="1"/>
  <c r="I835" i="2" s="1"/>
  <c r="I834" i="2" s="1"/>
  <c r="J830" i="2"/>
  <c r="I830" i="2"/>
  <c r="I829" i="2" s="1"/>
  <c r="I828" i="2" s="1"/>
  <c r="I827" i="2" s="1"/>
  <c r="I826" i="2" s="1"/>
  <c r="J823" i="2"/>
  <c r="J818" i="2"/>
  <c r="I823" i="2"/>
  <c r="I822" i="2" s="1"/>
  <c r="I821" i="2" s="1"/>
  <c r="I820" i="2" s="1"/>
  <c r="I818" i="2"/>
  <c r="I817" i="2" s="1"/>
  <c r="I816" i="2" s="1"/>
  <c r="I815" i="2" s="1"/>
  <c r="J811" i="2"/>
  <c r="I811" i="2"/>
  <c r="I810" i="2" s="1"/>
  <c r="I809" i="2" s="1"/>
  <c r="I808" i="2" s="1"/>
  <c r="I807" i="2" s="1"/>
  <c r="J804" i="2"/>
  <c r="I804" i="2"/>
  <c r="I803" i="2" s="1"/>
  <c r="I802" i="2" s="1"/>
  <c r="J797" i="2"/>
  <c r="J792" i="2"/>
  <c r="J789" i="2"/>
  <c r="I797" i="2"/>
  <c r="I796" i="2" s="1"/>
  <c r="I795" i="2" s="1"/>
  <c r="I794" i="2" s="1"/>
  <c r="I792" i="2"/>
  <c r="I791" i="2" s="1"/>
  <c r="I789" i="2"/>
  <c r="I788" i="2" s="1"/>
  <c r="J782" i="2"/>
  <c r="J777" i="2"/>
  <c r="I782" i="2"/>
  <c r="I781" i="2" s="1"/>
  <c r="I780" i="2" s="1"/>
  <c r="I779" i="2" s="1"/>
  <c r="I777" i="2"/>
  <c r="I776" i="2" s="1"/>
  <c r="I775" i="2" s="1"/>
  <c r="I774" i="2" s="1"/>
  <c r="J770" i="2"/>
  <c r="I770" i="2"/>
  <c r="I769" i="2" s="1"/>
  <c r="I768" i="2" s="1"/>
  <c r="I767" i="2" s="1"/>
  <c r="I766" i="2" s="1"/>
  <c r="J763" i="2"/>
  <c r="I763" i="2"/>
  <c r="I762" i="2" s="1"/>
  <c r="I761" i="2" s="1"/>
  <c r="I760" i="2" s="1"/>
  <c r="I759" i="2" s="1"/>
  <c r="J756" i="2"/>
  <c r="J753" i="2"/>
  <c r="I756" i="2"/>
  <c r="I755" i="2" s="1"/>
  <c r="I753" i="2"/>
  <c r="I752" i="2" s="1"/>
  <c r="J746" i="2"/>
  <c r="J742" i="2"/>
  <c r="J737" i="2"/>
  <c r="J732" i="2"/>
  <c r="I746" i="2"/>
  <c r="I745" i="2" s="1"/>
  <c r="I744" i="2" s="1"/>
  <c r="I742" i="2"/>
  <c r="I741" i="2" s="1"/>
  <c r="I740" i="2" s="1"/>
  <c r="I737" i="2"/>
  <c r="I736" i="2" s="1"/>
  <c r="I735" i="2" s="1"/>
  <c r="I734" i="2" s="1"/>
  <c r="I732" i="2"/>
  <c r="I731" i="2" s="1"/>
  <c r="I730" i="2" s="1"/>
  <c r="I729" i="2" s="1"/>
  <c r="J725" i="2"/>
  <c r="J722" i="2"/>
  <c r="I725" i="2"/>
  <c r="I724" i="2" s="1"/>
  <c r="I722" i="2"/>
  <c r="I721" i="2" s="1"/>
  <c r="J715" i="2"/>
  <c r="I715" i="2"/>
  <c r="I714" i="2" s="1"/>
  <c r="I713" i="2" s="1"/>
  <c r="I712" i="2" s="1"/>
  <c r="I711" i="2" s="1"/>
  <c r="J706" i="2"/>
  <c r="J701" i="2"/>
  <c r="I706" i="2"/>
  <c r="I705" i="2" s="1"/>
  <c r="I704" i="2" s="1"/>
  <c r="I703" i="2" s="1"/>
  <c r="I701" i="2"/>
  <c r="I700" i="2" s="1"/>
  <c r="I699" i="2" s="1"/>
  <c r="I698" i="2" s="1"/>
  <c r="J694" i="2"/>
  <c r="I694" i="2"/>
  <c r="I693" i="2" s="1"/>
  <c r="I692" i="2" s="1"/>
  <c r="I691" i="2" s="1"/>
  <c r="I690" i="2" s="1"/>
  <c r="J687" i="2"/>
  <c r="J681" i="2"/>
  <c r="I687" i="2"/>
  <c r="I686" i="2" s="1"/>
  <c r="I685" i="2" s="1"/>
  <c r="I684" i="2" s="1"/>
  <c r="I681" i="2"/>
  <c r="I680" i="2" s="1"/>
  <c r="I679" i="2" s="1"/>
  <c r="I678" i="2" s="1"/>
  <c r="J672" i="2"/>
  <c r="J670" i="2"/>
  <c r="J666" i="2"/>
  <c r="J664" i="2"/>
  <c r="J659" i="2"/>
  <c r="J654" i="2"/>
  <c r="J651" i="2"/>
  <c r="I672" i="2"/>
  <c r="I670" i="2"/>
  <c r="I666" i="2"/>
  <c r="I664" i="2"/>
  <c r="I659" i="2"/>
  <c r="I658" i="2" s="1"/>
  <c r="I657" i="2" s="1"/>
  <c r="I656" i="2" s="1"/>
  <c r="I654" i="2"/>
  <c r="I653" i="2" s="1"/>
  <c r="I651" i="2"/>
  <c r="I650" i="2" s="1"/>
  <c r="J644" i="2"/>
  <c r="J639" i="2"/>
  <c r="J634" i="2"/>
  <c r="J631" i="2"/>
  <c r="J625" i="2"/>
  <c r="J622" i="2"/>
  <c r="J610" i="2"/>
  <c r="J605" i="2"/>
  <c r="I644" i="2"/>
  <c r="I643" i="2" s="1"/>
  <c r="I642" i="2" s="1"/>
  <c r="I639" i="2"/>
  <c r="I638" i="2" s="1"/>
  <c r="I637" i="2" s="1"/>
  <c r="I636" i="2" s="1"/>
  <c r="I634" i="2"/>
  <c r="I631" i="2"/>
  <c r="I625" i="2"/>
  <c r="I622" i="2"/>
  <c r="I610" i="2"/>
  <c r="I605" i="2"/>
  <c r="J598" i="2"/>
  <c r="J594" i="2"/>
  <c r="J593" i="2" s="1"/>
  <c r="I598" i="2"/>
  <c r="I597" i="2" s="1"/>
  <c r="I596" i="2" s="1"/>
  <c r="I594" i="2"/>
  <c r="I593" i="2" s="1"/>
  <c r="J587" i="2"/>
  <c r="J581" i="2"/>
  <c r="J577" i="2"/>
  <c r="J575" i="2"/>
  <c r="J569" i="2"/>
  <c r="I587" i="2"/>
  <c r="I586" i="2" s="1"/>
  <c r="I585" i="2" s="1"/>
  <c r="I584" i="2" s="1"/>
  <c r="I581" i="2"/>
  <c r="I580" i="2" s="1"/>
  <c r="I579" i="2" s="1"/>
  <c r="I577" i="2"/>
  <c r="I575" i="2"/>
  <c r="I569" i="2"/>
  <c r="I568" i="2" s="1"/>
  <c r="I567" i="2" s="1"/>
  <c r="I566" i="2" s="1"/>
  <c r="J562" i="2"/>
  <c r="J561" i="2" s="1"/>
  <c r="J557" i="2"/>
  <c r="J555" i="2"/>
  <c r="J550" i="2"/>
  <c r="J548" i="2"/>
  <c r="J543" i="2"/>
  <c r="J539" i="2"/>
  <c r="I562" i="2"/>
  <c r="I561" i="2" s="1"/>
  <c r="I557" i="2"/>
  <c r="I555" i="2"/>
  <c r="I550" i="2"/>
  <c r="I548" i="2"/>
  <c r="I543" i="2"/>
  <c r="I539" i="2"/>
  <c r="J532" i="2"/>
  <c r="J529" i="2"/>
  <c r="J524" i="2"/>
  <c r="J519" i="2"/>
  <c r="J514" i="2"/>
  <c r="J510" i="2"/>
  <c r="I532" i="2"/>
  <c r="I531" i="2" s="1"/>
  <c r="I529" i="2"/>
  <c r="I528" i="2" s="1"/>
  <c r="I524" i="2"/>
  <c r="I523" i="2" s="1"/>
  <c r="I522" i="2" s="1"/>
  <c r="I521" i="2" s="1"/>
  <c r="I519" i="2"/>
  <c r="I518" i="2" s="1"/>
  <c r="I517" i="2" s="1"/>
  <c r="I516" i="2" s="1"/>
  <c r="I514" i="2"/>
  <c r="I513" i="2" s="1"/>
  <c r="I512" i="2" s="1"/>
  <c r="I510" i="2"/>
  <c r="I509" i="2" s="1"/>
  <c r="I508" i="2" s="1"/>
  <c r="J503" i="2"/>
  <c r="J502" i="2" s="1"/>
  <c r="J498" i="2"/>
  <c r="J497" i="2" s="1"/>
  <c r="J493" i="2"/>
  <c r="J491" i="2"/>
  <c r="I503" i="2"/>
  <c r="I502" i="2" s="1"/>
  <c r="I498" i="2"/>
  <c r="I497" i="2" s="1"/>
  <c r="I493" i="2"/>
  <c r="I491" i="2"/>
  <c r="J484" i="2"/>
  <c r="J479" i="2"/>
  <c r="J474" i="2"/>
  <c r="J470" i="2"/>
  <c r="J468" i="2"/>
  <c r="J463" i="2"/>
  <c r="J459" i="2"/>
  <c r="J454" i="2"/>
  <c r="I484" i="2"/>
  <c r="I483" i="2" s="1"/>
  <c r="I482" i="2" s="1"/>
  <c r="I481" i="2" s="1"/>
  <c r="I479" i="2"/>
  <c r="I478" i="2" s="1"/>
  <c r="I477" i="2" s="1"/>
  <c r="I476" i="2" s="1"/>
  <c r="I474" i="2"/>
  <c r="I473" i="2" s="1"/>
  <c r="I472" i="2" s="1"/>
  <c r="I470" i="2"/>
  <c r="I468" i="2"/>
  <c r="I463" i="2"/>
  <c r="I462" i="2" s="1"/>
  <c r="I461" i="2" s="1"/>
  <c r="I459" i="2"/>
  <c r="I458" i="2" s="1"/>
  <c r="I457" i="2" s="1"/>
  <c r="I454" i="2"/>
  <c r="I453" i="2" s="1"/>
  <c r="I452" i="2" s="1"/>
  <c r="I451" i="2" s="1"/>
  <c r="J445" i="2"/>
  <c r="J440" i="2"/>
  <c r="J435" i="2"/>
  <c r="J431" i="2"/>
  <c r="J429" i="2"/>
  <c r="J424" i="2"/>
  <c r="J422" i="2"/>
  <c r="J417" i="2"/>
  <c r="J411" i="2"/>
  <c r="J404" i="2"/>
  <c r="J397" i="2"/>
  <c r="J394" i="2"/>
  <c r="J389" i="2"/>
  <c r="J386" i="2"/>
  <c r="J384" i="2"/>
  <c r="J381" i="2"/>
  <c r="I445" i="2"/>
  <c r="I444" i="2" s="1"/>
  <c r="I443" i="2" s="1"/>
  <c r="I442" i="2" s="1"/>
  <c r="I440" i="2"/>
  <c r="I439" i="2" s="1"/>
  <c r="I438" i="2" s="1"/>
  <c r="I437" i="2" s="1"/>
  <c r="I435" i="2"/>
  <c r="I434" i="2" s="1"/>
  <c r="I433" i="2" s="1"/>
  <c r="I431" i="2"/>
  <c r="I429" i="2"/>
  <c r="I424" i="2"/>
  <c r="I422" i="2"/>
  <c r="I417" i="2"/>
  <c r="I416" i="2" s="1"/>
  <c r="I415" i="2" s="1"/>
  <c r="I411" i="2"/>
  <c r="I410" i="2" s="1"/>
  <c r="I404" i="2"/>
  <c r="I397" i="2"/>
  <c r="I394" i="2"/>
  <c r="I389" i="2"/>
  <c r="I386" i="2"/>
  <c r="I384" i="2"/>
  <c r="I381" i="2"/>
  <c r="J374" i="2"/>
  <c r="J369" i="2"/>
  <c r="J364" i="2"/>
  <c r="J363" i="2" s="1"/>
  <c r="J358" i="2"/>
  <c r="J355" i="2"/>
  <c r="I374" i="2"/>
  <c r="I373" i="2" s="1"/>
  <c r="I372" i="2" s="1"/>
  <c r="I371" i="2" s="1"/>
  <c r="I369" i="2"/>
  <c r="I368" i="2" s="1"/>
  <c r="I367" i="2" s="1"/>
  <c r="I366" i="2" s="1"/>
  <c r="I364" i="2"/>
  <c r="I363" i="2" s="1"/>
  <c r="I358" i="2"/>
  <c r="I355" i="2"/>
  <c r="K221" i="2"/>
  <c r="K220" i="2"/>
  <c r="K223" i="2"/>
  <c r="K222" i="2"/>
  <c r="G907" i="2"/>
  <c r="H907" i="2" s="1"/>
  <c r="H446" i="2"/>
  <c r="E446" i="2"/>
  <c r="G445" i="2"/>
  <c r="H445" i="2" s="1"/>
  <c r="F445" i="2"/>
  <c r="F444" i="2" s="1"/>
  <c r="D445" i="2"/>
  <c r="D444" i="2" s="1"/>
  <c r="G443" i="2"/>
  <c r="G442" i="2" s="1"/>
  <c r="H442" i="2" s="1"/>
  <c r="H432" i="2"/>
  <c r="E432" i="2"/>
  <c r="G431" i="2"/>
  <c r="H431" i="2" s="1"/>
  <c r="F431" i="2"/>
  <c r="D431" i="2"/>
  <c r="E431" i="2" s="1"/>
  <c r="G428" i="2"/>
  <c r="H428" i="2" s="1"/>
  <c r="F428" i="2"/>
  <c r="F427" i="2" s="1"/>
  <c r="D428" i="2"/>
  <c r="D427" i="2" s="1"/>
  <c r="E427" i="2" s="1"/>
  <c r="K78" i="2"/>
  <c r="K82" i="2"/>
  <c r="K88" i="2"/>
  <c r="K92" i="2"/>
  <c r="K95" i="2"/>
  <c r="K99" i="2"/>
  <c r="K103" i="2"/>
  <c r="K105" i="2"/>
  <c r="L105" i="2" s="1"/>
  <c r="K109" i="2"/>
  <c r="K112" i="2"/>
  <c r="K114" i="2"/>
  <c r="K147" i="2"/>
  <c r="K157" i="2"/>
  <c r="K127" i="2"/>
  <c r="K130" i="2"/>
  <c r="K132" i="2"/>
  <c r="K135" i="2"/>
  <c r="K140" i="2"/>
  <c r="K166" i="2"/>
  <c r="K172" i="2"/>
  <c r="K175" i="2"/>
  <c r="K179" i="2"/>
  <c r="K181" i="2"/>
  <c r="K185" i="2"/>
  <c r="K189" i="2"/>
  <c r="K192" i="2"/>
  <c r="K196" i="2"/>
  <c r="K202" i="2"/>
  <c r="K204" i="2"/>
  <c r="K206" i="2"/>
  <c r="K210" i="2"/>
  <c r="K75" i="2"/>
  <c r="K72" i="2"/>
  <c r="K69" i="2"/>
  <c r="K65" i="2"/>
  <c r="K62" i="2"/>
  <c r="K60" i="2"/>
  <c r="J206" i="2"/>
  <c r="I245" i="2" l="1"/>
  <c r="K245" i="2" s="1"/>
  <c r="I246" i="2"/>
  <c r="J963" i="2"/>
  <c r="J964" i="2"/>
  <c r="I243" i="2"/>
  <c r="K243" i="2" s="1"/>
  <c r="I244" i="2"/>
  <c r="K244" i="2" s="1"/>
  <c r="M238" i="2"/>
  <c r="J925" i="2"/>
  <c r="J924" i="2" s="1"/>
  <c r="J923" i="2" s="1"/>
  <c r="J922" i="2" s="1"/>
  <c r="I677" i="2"/>
  <c r="K577" i="2"/>
  <c r="K876" i="2"/>
  <c r="K897" i="2"/>
  <c r="K468" i="2"/>
  <c r="K873" i="2"/>
  <c r="K470" i="2"/>
  <c r="I952" i="2"/>
  <c r="I951" i="2" s="1"/>
  <c r="I950" i="2" s="1"/>
  <c r="I949" i="2" s="1"/>
  <c r="J638" i="2"/>
  <c r="K639" i="2"/>
  <c r="J721" i="2"/>
  <c r="K721" i="2" s="1"/>
  <c r="K722" i="2"/>
  <c r="J788" i="2"/>
  <c r="K788" i="2" s="1"/>
  <c r="K789" i="2"/>
  <c r="J810" i="2"/>
  <c r="K811" i="2"/>
  <c r="J917" i="2"/>
  <c r="K918" i="2"/>
  <c r="J731" i="2"/>
  <c r="K732" i="2"/>
  <c r="J829" i="2"/>
  <c r="K830" i="2"/>
  <c r="J940" i="2"/>
  <c r="K941" i="2"/>
  <c r="J700" i="2"/>
  <c r="K701" i="2"/>
  <c r="J724" i="2"/>
  <c r="K724" i="2" s="1"/>
  <c r="K725" i="2"/>
  <c r="J741" i="2"/>
  <c r="K742" i="2"/>
  <c r="J752" i="2"/>
  <c r="K752" i="2" s="1"/>
  <c r="K753" i="2"/>
  <c r="J791" i="2"/>
  <c r="K791" i="2" s="1"/>
  <c r="K792" i="2"/>
  <c r="K608" i="2"/>
  <c r="K666" i="2"/>
  <c r="K852" i="2"/>
  <c r="K617" i="2"/>
  <c r="K859" i="2"/>
  <c r="G427" i="2"/>
  <c r="H427" i="2" s="1"/>
  <c r="K625" i="2"/>
  <c r="K854" i="2"/>
  <c r="K883" i="2"/>
  <c r="K904" i="2"/>
  <c r="K931" i="2"/>
  <c r="K955" i="2"/>
  <c r="J653" i="2"/>
  <c r="K653" i="2" s="1"/>
  <c r="K654" i="2"/>
  <c r="J686" i="2"/>
  <c r="K687" i="2"/>
  <c r="J714" i="2"/>
  <c r="K715" i="2"/>
  <c r="J736" i="2"/>
  <c r="K737" i="2"/>
  <c r="J769" i="2"/>
  <c r="K770" i="2"/>
  <c r="J781" i="2"/>
  <c r="K782" i="2"/>
  <c r="J822" i="2"/>
  <c r="K823" i="2"/>
  <c r="J650" i="2"/>
  <c r="K650" i="2" s="1"/>
  <c r="K651" i="2"/>
  <c r="J680" i="2"/>
  <c r="K681" i="2"/>
  <c r="J776" i="2"/>
  <c r="K777" i="2"/>
  <c r="J817" i="2"/>
  <c r="K818" i="2"/>
  <c r="J894" i="2"/>
  <c r="J893" i="2" s="1"/>
  <c r="K895" i="2"/>
  <c r="J911" i="2"/>
  <c r="K912" i="2"/>
  <c r="J977" i="2"/>
  <c r="K978" i="2"/>
  <c r="J643" i="2"/>
  <c r="K644" i="2"/>
  <c r="J658" i="2"/>
  <c r="K659" i="2"/>
  <c r="J693" i="2"/>
  <c r="K694" i="2"/>
  <c r="J705" i="2"/>
  <c r="K706" i="2"/>
  <c r="J745" i="2"/>
  <c r="K746" i="2"/>
  <c r="J755" i="2"/>
  <c r="K755" i="2" s="1"/>
  <c r="K756" i="2"/>
  <c r="J762" i="2"/>
  <c r="K763" i="2"/>
  <c r="J796" i="2"/>
  <c r="K797" i="2"/>
  <c r="J803" i="2"/>
  <c r="K804" i="2"/>
  <c r="J837" i="2"/>
  <c r="K838" i="2"/>
  <c r="J889" i="2"/>
  <c r="K889" i="2" s="1"/>
  <c r="K890" i="2"/>
  <c r="J959" i="2"/>
  <c r="K959" i="2" s="1"/>
  <c r="K960" i="2"/>
  <c r="J972" i="2"/>
  <c r="K973" i="2"/>
  <c r="K622" i="2"/>
  <c r="K953" i="2"/>
  <c r="K605" i="2"/>
  <c r="K634" i="2"/>
  <c r="K664" i="2"/>
  <c r="K849" i="2"/>
  <c r="K615" i="2"/>
  <c r="K631" i="2"/>
  <c r="K672" i="2"/>
  <c r="K857" i="2"/>
  <c r="K869" i="2"/>
  <c r="K935" i="2"/>
  <c r="J473" i="2"/>
  <c r="K474" i="2"/>
  <c r="J528" i="2"/>
  <c r="K528" i="2" s="1"/>
  <c r="K529" i="2"/>
  <c r="J568" i="2"/>
  <c r="K569" i="2"/>
  <c r="J580" i="2"/>
  <c r="K581" i="2"/>
  <c r="J597" i="2"/>
  <c r="K598" i="2"/>
  <c r="J416" i="2"/>
  <c r="K417" i="2"/>
  <c r="J478" i="2"/>
  <c r="K479" i="2"/>
  <c r="J518" i="2"/>
  <c r="K519" i="2"/>
  <c r="K404" i="2"/>
  <c r="K548" i="2"/>
  <c r="K384" i="2"/>
  <c r="K557" i="2"/>
  <c r="K381" i="2"/>
  <c r="K394" i="2"/>
  <c r="K431" i="2"/>
  <c r="K498" i="2"/>
  <c r="K539" i="2"/>
  <c r="K555" i="2"/>
  <c r="K575" i="2"/>
  <c r="K594" i="2"/>
  <c r="J439" i="2"/>
  <c r="K440" i="2"/>
  <c r="J458" i="2"/>
  <c r="K459" i="2"/>
  <c r="J509" i="2"/>
  <c r="K510" i="2"/>
  <c r="J434" i="2"/>
  <c r="K435" i="2"/>
  <c r="J453" i="2"/>
  <c r="K454" i="2"/>
  <c r="J483" i="2"/>
  <c r="K484" i="2"/>
  <c r="J523" i="2"/>
  <c r="K524" i="2"/>
  <c r="J410" i="2"/>
  <c r="K410" i="2" s="1"/>
  <c r="K411" i="2"/>
  <c r="J444" i="2"/>
  <c r="K445" i="2"/>
  <c r="J462" i="2"/>
  <c r="K463" i="2"/>
  <c r="J513" i="2"/>
  <c r="K514" i="2"/>
  <c r="J531" i="2"/>
  <c r="K531" i="2" s="1"/>
  <c r="K532" i="2"/>
  <c r="J586" i="2"/>
  <c r="K587" i="2"/>
  <c r="K386" i="2"/>
  <c r="K424" i="2"/>
  <c r="K562" i="2"/>
  <c r="K397" i="2"/>
  <c r="G444" i="2"/>
  <c r="H444" i="2" s="1"/>
  <c r="K246" i="2"/>
  <c r="K389" i="2"/>
  <c r="K429" i="2"/>
  <c r="K493" i="2"/>
  <c r="K503" i="2"/>
  <c r="K550" i="2"/>
  <c r="I614" i="2"/>
  <c r="I613" i="2" s="1"/>
  <c r="I612" i="2" s="1"/>
  <c r="I630" i="2"/>
  <c r="I629" i="2" s="1"/>
  <c r="K610" i="2"/>
  <c r="I739" i="2"/>
  <c r="I728" i="2" s="1"/>
  <c r="J952" i="2"/>
  <c r="K358" i="2"/>
  <c r="J380" i="2"/>
  <c r="L196" i="2"/>
  <c r="K165" i="2"/>
  <c r="L166" i="2"/>
  <c r="L88" i="2"/>
  <c r="K184" i="2"/>
  <c r="L185" i="2"/>
  <c r="K171" i="2"/>
  <c r="L172" i="2"/>
  <c r="L132" i="2"/>
  <c r="L92" i="2"/>
  <c r="J373" i="2"/>
  <c r="K374" i="2"/>
  <c r="L60" i="2"/>
  <c r="L204" i="2"/>
  <c r="K188" i="2"/>
  <c r="L189" i="2"/>
  <c r="K174" i="2"/>
  <c r="L175" i="2"/>
  <c r="L157" i="2"/>
  <c r="K108" i="2"/>
  <c r="L109" i="2"/>
  <c r="L78" i="2"/>
  <c r="L69" i="2"/>
  <c r="L206" i="2"/>
  <c r="M206" i="2"/>
  <c r="L192" i="2"/>
  <c r="L140" i="2"/>
  <c r="L127" i="2"/>
  <c r="L112" i="2"/>
  <c r="K98" i="2"/>
  <c r="L99" i="2"/>
  <c r="L82" i="2"/>
  <c r="I547" i="2"/>
  <c r="I546" i="2" s="1"/>
  <c r="I545" i="2" s="1"/>
  <c r="I574" i="2"/>
  <c r="I573" i="2" s="1"/>
  <c r="I572" i="2" s="1"/>
  <c r="I565" i="2" s="1"/>
  <c r="E428" i="2"/>
  <c r="J421" i="2"/>
  <c r="I592" i="2"/>
  <c r="I591" i="2" s="1"/>
  <c r="I590" i="2" s="1"/>
  <c r="I894" i="2"/>
  <c r="I903" i="2"/>
  <c r="I902" i="2" s="1"/>
  <c r="I901" i="2" s="1"/>
  <c r="I900" i="2" s="1"/>
  <c r="J903" i="2"/>
  <c r="I930" i="2"/>
  <c r="I929" i="2" s="1"/>
  <c r="I928" i="2" s="1"/>
  <c r="I921" i="2" s="1"/>
  <c r="J930" i="2"/>
  <c r="L65" i="2"/>
  <c r="K209" i="2"/>
  <c r="L210" i="2"/>
  <c r="L181" i="2"/>
  <c r="L130" i="2"/>
  <c r="L103" i="2"/>
  <c r="L62" i="2"/>
  <c r="L202" i="2"/>
  <c r="L147" i="2"/>
  <c r="L72" i="2"/>
  <c r="L135" i="2"/>
  <c r="L95" i="2"/>
  <c r="J368" i="2"/>
  <c r="K369" i="2"/>
  <c r="L285" i="2"/>
  <c r="M285" i="2"/>
  <c r="J388" i="2"/>
  <c r="J547" i="2"/>
  <c r="I428" i="2"/>
  <c r="I427" i="2" s="1"/>
  <c r="I426" i="2" s="1"/>
  <c r="J621" i="2"/>
  <c r="I663" i="2"/>
  <c r="I662" i="2" s="1"/>
  <c r="K68" i="2"/>
  <c r="I538" i="2"/>
  <c r="I537" i="2" s="1"/>
  <c r="I536" i="2" s="1"/>
  <c r="J614" i="2"/>
  <c r="J630" i="2"/>
  <c r="I669" i="2"/>
  <c r="I668" i="2" s="1"/>
  <c r="J249" i="2"/>
  <c r="J538" i="2"/>
  <c r="J554" i="2"/>
  <c r="J574" i="2"/>
  <c r="I621" i="2"/>
  <c r="I620" i="2" s="1"/>
  <c r="J604" i="2"/>
  <c r="I848" i="2"/>
  <c r="J848" i="2"/>
  <c r="I787" i="2"/>
  <c r="I786" i="2" s="1"/>
  <c r="I785" i="2" s="1"/>
  <c r="K77" i="2"/>
  <c r="I354" i="2"/>
  <c r="I353" i="2" s="1"/>
  <c r="I352" i="2" s="1"/>
  <c r="I351" i="2" s="1"/>
  <c r="I380" i="2"/>
  <c r="J428" i="2"/>
  <c r="I467" i="2"/>
  <c r="I466" i="2" s="1"/>
  <c r="I465" i="2" s="1"/>
  <c r="I496" i="2"/>
  <c r="J490" i="2"/>
  <c r="I554" i="2"/>
  <c r="I553" i="2" s="1"/>
  <c r="I552" i="2" s="1"/>
  <c r="J663" i="2"/>
  <c r="I751" i="2"/>
  <c r="I750" i="2" s="1"/>
  <c r="I749" i="2" s="1"/>
  <c r="I856" i="2"/>
  <c r="J856" i="2"/>
  <c r="J868" i="2"/>
  <c r="I388" i="2"/>
  <c r="I604" i="2"/>
  <c r="I603" i="2" s="1"/>
  <c r="I602" i="2" s="1"/>
  <c r="I801" i="2"/>
  <c r="I800" i="2" s="1"/>
  <c r="I527" i="2"/>
  <c r="I526" i="2" s="1"/>
  <c r="K59" i="2"/>
  <c r="K178" i="2"/>
  <c r="K111" i="2"/>
  <c r="K102" i="2"/>
  <c r="E445" i="2"/>
  <c r="J354" i="2"/>
  <c r="I421" i="2"/>
  <c r="I420" i="2" s="1"/>
  <c r="I419" i="2" s="1"/>
  <c r="J467" i="2"/>
  <c r="I490" i="2"/>
  <c r="I489" i="2" s="1"/>
  <c r="I488" i="2" s="1"/>
  <c r="I501" i="2"/>
  <c r="I560" i="2"/>
  <c r="I559" i="2" s="1"/>
  <c r="I641" i="2"/>
  <c r="J669" i="2"/>
  <c r="I720" i="2"/>
  <c r="I719" i="2" s="1"/>
  <c r="I718" i="2" s="1"/>
  <c r="I868" i="2"/>
  <c r="I862" i="2" s="1"/>
  <c r="I861" i="2" s="1"/>
  <c r="J863" i="2"/>
  <c r="I969" i="2"/>
  <c r="I814" i="2"/>
  <c r="I773" i="2"/>
  <c r="I697" i="2"/>
  <c r="I649" i="2"/>
  <c r="I648" i="2" s="1"/>
  <c r="I507" i="2"/>
  <c r="I456" i="2"/>
  <c r="K126" i="2"/>
  <c r="K191" i="2"/>
  <c r="K87" i="2"/>
  <c r="H443" i="2"/>
  <c r="E444" i="2"/>
  <c r="D443" i="2"/>
  <c r="E443" i="2" s="1"/>
  <c r="D442" i="2"/>
  <c r="E442" i="2" s="1"/>
  <c r="F443" i="2"/>
  <c r="F442" i="2"/>
  <c r="K134" i="2"/>
  <c r="J114" i="2"/>
  <c r="M114" i="2" s="1"/>
  <c r="I893" i="2" l="1"/>
  <c r="I892" i="2" s="1"/>
  <c r="K803" i="2"/>
  <c r="J802" i="2"/>
  <c r="J801" i="2" s="1"/>
  <c r="K643" i="2"/>
  <c r="J642" i="2"/>
  <c r="K642" i="2" s="1"/>
  <c r="K802" i="2"/>
  <c r="K107" i="2"/>
  <c r="L107" i="2" s="1"/>
  <c r="J787" i="2"/>
  <c r="K787" i="2" s="1"/>
  <c r="I847" i="2"/>
  <c r="I846" i="2" s="1"/>
  <c r="J751" i="2"/>
  <c r="J750" i="2" s="1"/>
  <c r="J720" i="2"/>
  <c r="J719" i="2" s="1"/>
  <c r="J718" i="2" s="1"/>
  <c r="J649" i="2"/>
  <c r="J648" i="2" s="1"/>
  <c r="J862" i="2"/>
  <c r="K868" i="2"/>
  <c r="J668" i="2"/>
  <c r="K668" i="2" s="1"/>
  <c r="K669" i="2"/>
  <c r="J620" i="2"/>
  <c r="K620" i="2" s="1"/>
  <c r="K621" i="2"/>
  <c r="J971" i="2"/>
  <c r="K972" i="2"/>
  <c r="J744" i="2"/>
  <c r="K744" i="2" s="1"/>
  <c r="K745" i="2"/>
  <c r="J816" i="2"/>
  <c r="K817" i="2"/>
  <c r="J821" i="2"/>
  <c r="K822" i="2"/>
  <c r="J713" i="2"/>
  <c r="K714" i="2"/>
  <c r="J629" i="2"/>
  <c r="K629" i="2" s="1"/>
  <c r="K630" i="2"/>
  <c r="J902" i="2"/>
  <c r="K903" i="2"/>
  <c r="J836" i="2"/>
  <c r="K837" i="2"/>
  <c r="J795" i="2"/>
  <c r="K796" i="2"/>
  <c r="J704" i="2"/>
  <c r="K705" i="2"/>
  <c r="J657" i="2"/>
  <c r="K658" i="2"/>
  <c r="J976" i="2"/>
  <c r="K977" i="2"/>
  <c r="K894" i="2"/>
  <c r="J775" i="2"/>
  <c r="K776" i="2"/>
  <c r="J780" i="2"/>
  <c r="K781" i="2"/>
  <c r="J735" i="2"/>
  <c r="K736" i="2"/>
  <c r="J685" i="2"/>
  <c r="K686" i="2"/>
  <c r="J740" i="2"/>
  <c r="K741" i="2"/>
  <c r="J699" i="2"/>
  <c r="K700" i="2"/>
  <c r="J828" i="2"/>
  <c r="K829" i="2"/>
  <c r="J916" i="2"/>
  <c r="K917" i="2"/>
  <c r="J637" i="2"/>
  <c r="K638" i="2"/>
  <c r="K848" i="2"/>
  <c r="I495" i="2"/>
  <c r="I487" i="2" s="1"/>
  <c r="I619" i="2"/>
  <c r="I601" i="2" s="1"/>
  <c r="K856" i="2"/>
  <c r="J951" i="2"/>
  <c r="K952" i="2"/>
  <c r="J929" i="2"/>
  <c r="K930" i="2"/>
  <c r="J761" i="2"/>
  <c r="K762" i="2"/>
  <c r="J692" i="2"/>
  <c r="K693" i="2"/>
  <c r="J910" i="2"/>
  <c r="K911" i="2"/>
  <c r="J679" i="2"/>
  <c r="K680" i="2"/>
  <c r="J768" i="2"/>
  <c r="K769" i="2"/>
  <c r="J939" i="2"/>
  <c r="K939" i="2" s="1"/>
  <c r="K940" i="2"/>
  <c r="J730" i="2"/>
  <c r="K731" i="2"/>
  <c r="J809" i="2"/>
  <c r="K810" i="2"/>
  <c r="J662" i="2"/>
  <c r="K663" i="2"/>
  <c r="J466" i="2"/>
  <c r="K467" i="2"/>
  <c r="J537" i="2"/>
  <c r="K538" i="2"/>
  <c r="J560" i="2"/>
  <c r="K561" i="2"/>
  <c r="J461" i="2"/>
  <c r="K461" i="2" s="1"/>
  <c r="K462" i="2"/>
  <c r="J592" i="2"/>
  <c r="K593" i="2"/>
  <c r="J379" i="2"/>
  <c r="K388" i="2"/>
  <c r="J427" i="2"/>
  <c r="K428" i="2"/>
  <c r="J573" i="2"/>
  <c r="K574" i="2"/>
  <c r="J613" i="2"/>
  <c r="K614" i="2"/>
  <c r="J585" i="2"/>
  <c r="K586" i="2"/>
  <c r="J512" i="2"/>
  <c r="K512" i="2" s="1"/>
  <c r="K513" i="2"/>
  <c r="J443" i="2"/>
  <c r="K444" i="2"/>
  <c r="J522" i="2"/>
  <c r="K523" i="2"/>
  <c r="J452" i="2"/>
  <c r="K453" i="2"/>
  <c r="J508" i="2"/>
  <c r="K509" i="2"/>
  <c r="J438" i="2"/>
  <c r="K439" i="2"/>
  <c r="J477" i="2"/>
  <c r="J476" i="2" s="1"/>
  <c r="K478" i="2"/>
  <c r="J596" i="2"/>
  <c r="K596" i="2" s="1"/>
  <c r="K597" i="2"/>
  <c r="J567" i="2"/>
  <c r="K568" i="2"/>
  <c r="J472" i="2"/>
  <c r="K472" i="2" s="1"/>
  <c r="K473" i="2"/>
  <c r="I506" i="2"/>
  <c r="I450" i="2"/>
  <c r="I709" i="2"/>
  <c r="J527" i="2"/>
  <c r="K380" i="2"/>
  <c r="J501" i="2"/>
  <c r="K501" i="2" s="1"/>
  <c r="K502" i="2"/>
  <c r="J546" i="2"/>
  <c r="K547" i="2"/>
  <c r="J603" i="2"/>
  <c r="K604" i="2"/>
  <c r="J420" i="2"/>
  <c r="K421" i="2"/>
  <c r="J482" i="2"/>
  <c r="K483" i="2"/>
  <c r="J433" i="2"/>
  <c r="K433" i="2" s="1"/>
  <c r="K434" i="2"/>
  <c r="J457" i="2"/>
  <c r="K458" i="2"/>
  <c r="J517" i="2"/>
  <c r="K518" i="2"/>
  <c r="J415" i="2"/>
  <c r="K415" i="2" s="1"/>
  <c r="K416" i="2"/>
  <c r="J579" i="2"/>
  <c r="K579" i="2" s="1"/>
  <c r="K580" i="2"/>
  <c r="J489" i="2"/>
  <c r="K490" i="2"/>
  <c r="J553" i="2"/>
  <c r="K554" i="2"/>
  <c r="J496" i="2"/>
  <c r="K496" i="2" s="1"/>
  <c r="K497" i="2"/>
  <c r="I661" i="2"/>
  <c r="I647" i="2" s="1"/>
  <c r="K125" i="2"/>
  <c r="L134" i="2"/>
  <c r="L87" i="2"/>
  <c r="L102" i="2"/>
  <c r="J372" i="2"/>
  <c r="K373" i="2"/>
  <c r="K219" i="2"/>
  <c r="L59" i="2"/>
  <c r="L174" i="2"/>
  <c r="L171" i="2"/>
  <c r="L165" i="2"/>
  <c r="L126" i="2"/>
  <c r="J353" i="2"/>
  <c r="J352" i="2" s="1"/>
  <c r="K354" i="2"/>
  <c r="K187" i="2"/>
  <c r="L191" i="2"/>
  <c r="L111" i="2"/>
  <c r="L77" i="2"/>
  <c r="L68" i="2"/>
  <c r="L209" i="2"/>
  <c r="L98" i="2"/>
  <c r="I535" i="2"/>
  <c r="J367" i="2"/>
  <c r="K368" i="2"/>
  <c r="L178" i="2"/>
  <c r="L108" i="2"/>
  <c r="L188" i="2"/>
  <c r="L184" i="2"/>
  <c r="J847" i="2"/>
  <c r="I675" i="2"/>
  <c r="I947" i="2"/>
  <c r="I945" i="2" s="1"/>
  <c r="I337" i="2" s="1"/>
  <c r="K58" i="2"/>
  <c r="I379" i="2"/>
  <c r="I378" i="2" s="1"/>
  <c r="I377" i="2" s="1"/>
  <c r="I349" i="2" s="1"/>
  <c r="M314" i="2"/>
  <c r="L314" i="2"/>
  <c r="K314" i="2"/>
  <c r="J314" i="2"/>
  <c r="I314" i="2"/>
  <c r="M325" i="2"/>
  <c r="L325" i="2"/>
  <c r="K325" i="2"/>
  <c r="J325" i="2"/>
  <c r="I325" i="2"/>
  <c r="K649" i="2" l="1"/>
  <c r="I845" i="2"/>
  <c r="I843" i="2" s="1"/>
  <c r="I841" i="2" s="1"/>
  <c r="I336" i="2" s="1"/>
  <c r="J641" i="2"/>
  <c r="K641" i="2" s="1"/>
  <c r="K648" i="2"/>
  <c r="K224" i="2"/>
  <c r="K57" i="2"/>
  <c r="L57" i="2" s="1"/>
  <c r="K29" i="2"/>
  <c r="L29" i="2" s="1"/>
  <c r="K751" i="2"/>
  <c r="K720" i="2"/>
  <c r="J786" i="2"/>
  <c r="K786" i="2" s="1"/>
  <c r="J495" i="2"/>
  <c r="K495" i="2" s="1"/>
  <c r="J729" i="2"/>
  <c r="K729" i="2" s="1"/>
  <c r="K730" i="2"/>
  <c r="J909" i="2"/>
  <c r="K909" i="2" s="1"/>
  <c r="K910" i="2"/>
  <c r="J636" i="2"/>
  <c r="K636" i="2" s="1"/>
  <c r="K637" i="2"/>
  <c r="K740" i="2"/>
  <c r="J739" i="2"/>
  <c r="J774" i="2"/>
  <c r="K775" i="2"/>
  <c r="J703" i="2"/>
  <c r="K703" i="2" s="1"/>
  <c r="K704" i="2"/>
  <c r="J835" i="2"/>
  <c r="K836" i="2"/>
  <c r="J820" i="2"/>
  <c r="K820" i="2" s="1"/>
  <c r="K821" i="2"/>
  <c r="J808" i="2"/>
  <c r="K809" i="2"/>
  <c r="J678" i="2"/>
  <c r="K679" i="2"/>
  <c r="J691" i="2"/>
  <c r="K692" i="2"/>
  <c r="J928" i="2"/>
  <c r="J921" i="2" s="1"/>
  <c r="K929" i="2"/>
  <c r="J749" i="2"/>
  <c r="K749" i="2" s="1"/>
  <c r="K750" i="2"/>
  <c r="J915" i="2"/>
  <c r="K915" i="2" s="1"/>
  <c r="K916" i="2"/>
  <c r="J698" i="2"/>
  <c r="K699" i="2"/>
  <c r="J684" i="2"/>
  <c r="K684" i="2" s="1"/>
  <c r="K685" i="2"/>
  <c r="J779" i="2"/>
  <c r="K779" i="2" s="1"/>
  <c r="K780" i="2"/>
  <c r="J892" i="2"/>
  <c r="K892" i="2" s="1"/>
  <c r="K893" i="2"/>
  <c r="J656" i="2"/>
  <c r="K656" i="2" s="1"/>
  <c r="K657" i="2"/>
  <c r="J794" i="2"/>
  <c r="K794" i="2" s="1"/>
  <c r="K795" i="2"/>
  <c r="J901" i="2"/>
  <c r="K902" i="2"/>
  <c r="J712" i="2"/>
  <c r="K713" i="2"/>
  <c r="J815" i="2"/>
  <c r="K816" i="2"/>
  <c r="J970" i="2"/>
  <c r="K971" i="2"/>
  <c r="J800" i="2"/>
  <c r="K800" i="2" s="1"/>
  <c r="K801" i="2"/>
  <c r="J861" i="2"/>
  <c r="K861" i="2" s="1"/>
  <c r="K862" i="2"/>
  <c r="K719" i="2"/>
  <c r="K718" i="2"/>
  <c r="K212" i="2"/>
  <c r="L212" i="2" s="1"/>
  <c r="J619" i="2"/>
  <c r="K619" i="2" s="1"/>
  <c r="J846" i="2"/>
  <c r="K847" i="2"/>
  <c r="J661" i="2"/>
  <c r="K662" i="2"/>
  <c r="J767" i="2"/>
  <c r="K768" i="2"/>
  <c r="J760" i="2"/>
  <c r="J759" i="2" s="1"/>
  <c r="K761" i="2"/>
  <c r="J950" i="2"/>
  <c r="K951" i="2"/>
  <c r="J827" i="2"/>
  <c r="K828" i="2"/>
  <c r="J734" i="2"/>
  <c r="K734" i="2" s="1"/>
  <c r="K735" i="2"/>
  <c r="J975" i="2"/>
  <c r="K975" i="2" s="1"/>
  <c r="K976" i="2"/>
  <c r="J545" i="2"/>
  <c r="K545" i="2" s="1"/>
  <c r="K546" i="2"/>
  <c r="J566" i="2"/>
  <c r="K566" i="2" s="1"/>
  <c r="K567" i="2"/>
  <c r="K508" i="2"/>
  <c r="J507" i="2"/>
  <c r="J426" i="2"/>
  <c r="K426" i="2" s="1"/>
  <c r="K427" i="2"/>
  <c r="J591" i="2"/>
  <c r="J590" i="2" s="1"/>
  <c r="K592" i="2"/>
  <c r="J465" i="2"/>
  <c r="K466" i="2"/>
  <c r="J488" i="2"/>
  <c r="K489" i="2"/>
  <c r="K457" i="2"/>
  <c r="J456" i="2"/>
  <c r="K456" i="2" s="1"/>
  <c r="J481" i="2"/>
  <c r="K481" i="2" s="1"/>
  <c r="K482" i="2"/>
  <c r="J602" i="2"/>
  <c r="K603" i="2"/>
  <c r="J437" i="2"/>
  <c r="K437" i="2" s="1"/>
  <c r="K438" i="2"/>
  <c r="J451" i="2"/>
  <c r="K451" i="2" s="1"/>
  <c r="K452" i="2"/>
  <c r="J442" i="2"/>
  <c r="K443" i="2"/>
  <c r="J584" i="2"/>
  <c r="K584" i="2" s="1"/>
  <c r="K585" i="2"/>
  <c r="J572" i="2"/>
  <c r="K573" i="2"/>
  <c r="J378" i="2"/>
  <c r="K379" i="2"/>
  <c r="J536" i="2"/>
  <c r="K537" i="2"/>
  <c r="J552" i="2"/>
  <c r="K552" i="2" s="1"/>
  <c r="K553" i="2"/>
  <c r="J516" i="2"/>
  <c r="K516" i="2" s="1"/>
  <c r="K517" i="2"/>
  <c r="J419" i="2"/>
  <c r="K419" i="2" s="1"/>
  <c r="K420" i="2"/>
  <c r="K477" i="2"/>
  <c r="K476" i="2"/>
  <c r="J521" i="2"/>
  <c r="K521" i="2" s="1"/>
  <c r="K522" i="2"/>
  <c r="J612" i="2"/>
  <c r="K612" i="2" s="1"/>
  <c r="K613" i="2"/>
  <c r="J559" i="2"/>
  <c r="K559" i="2" s="1"/>
  <c r="K560" i="2"/>
  <c r="J526" i="2"/>
  <c r="K526" i="2" s="1"/>
  <c r="K527" i="2"/>
  <c r="I242" i="2"/>
  <c r="K32" i="2"/>
  <c r="L187" i="2"/>
  <c r="J366" i="2"/>
  <c r="K367" i="2"/>
  <c r="K353" i="2"/>
  <c r="K31" i="2"/>
  <c r="L125" i="2"/>
  <c r="K124" i="2"/>
  <c r="K28" i="2"/>
  <c r="L58" i="2"/>
  <c r="J371" i="2"/>
  <c r="K372" i="2"/>
  <c r="I448" i="2"/>
  <c r="I347" i="2" s="1"/>
  <c r="J294" i="2"/>
  <c r="J293" i="2" s="1"/>
  <c r="J292" i="2" s="1"/>
  <c r="J298" i="2"/>
  <c r="J297" i="2" s="1"/>
  <c r="J296" i="2" s="1"/>
  <c r="J300" i="2"/>
  <c r="J210" i="2"/>
  <c r="J204" i="2"/>
  <c r="M204" i="2" s="1"/>
  <c r="J202" i="2"/>
  <c r="M202" i="2" s="1"/>
  <c r="J196" i="2"/>
  <c r="M196" i="2" s="1"/>
  <c r="J192" i="2"/>
  <c r="M192" i="2" s="1"/>
  <c r="J189" i="2"/>
  <c r="J185" i="2"/>
  <c r="M185" i="2" s="1"/>
  <c r="J181" i="2"/>
  <c r="M181" i="2" s="1"/>
  <c r="J179" i="2"/>
  <c r="M179" i="2" s="1"/>
  <c r="J157" i="2"/>
  <c r="M157" i="2" s="1"/>
  <c r="J147" i="2"/>
  <c r="M147" i="2" s="1"/>
  <c r="J140" i="2"/>
  <c r="M140" i="2" s="1"/>
  <c r="J135" i="2"/>
  <c r="M135" i="2" s="1"/>
  <c r="J132" i="2"/>
  <c r="M132" i="2" s="1"/>
  <c r="J130" i="2"/>
  <c r="M130" i="2" s="1"/>
  <c r="J127" i="2"/>
  <c r="M127" i="2" s="1"/>
  <c r="J166" i="2"/>
  <c r="M166" i="2" s="1"/>
  <c r="J172" i="2"/>
  <c r="J175" i="2"/>
  <c r="J112" i="2"/>
  <c r="J109" i="2"/>
  <c r="J105" i="2"/>
  <c r="J103" i="2"/>
  <c r="M103" i="2" s="1"/>
  <c r="J99" i="2"/>
  <c r="J95" i="2"/>
  <c r="M95" i="2" s="1"/>
  <c r="J92" i="2"/>
  <c r="M92" i="2" s="1"/>
  <c r="J88" i="2"/>
  <c r="M88" i="2" s="1"/>
  <c r="J82" i="2"/>
  <c r="M82" i="2" s="1"/>
  <c r="J78" i="2"/>
  <c r="M78" i="2" s="1"/>
  <c r="J75" i="2"/>
  <c r="M75" i="2" s="1"/>
  <c r="J72" i="2"/>
  <c r="M72" i="2" s="1"/>
  <c r="J69" i="2"/>
  <c r="M69" i="2" s="1"/>
  <c r="J65" i="2"/>
  <c r="M65" i="2" s="1"/>
  <c r="J62" i="2"/>
  <c r="M62" i="2" s="1"/>
  <c r="J60" i="2"/>
  <c r="M60" i="2" s="1"/>
  <c r="L41" i="2"/>
  <c r="K41" i="2"/>
  <c r="I247" i="2" l="1"/>
  <c r="K247" i="2" s="1"/>
  <c r="K846" i="2"/>
  <c r="J845" i="2"/>
  <c r="J677" i="2"/>
  <c r="J647" i="2"/>
  <c r="K647" i="2" s="1"/>
  <c r="I249" i="2"/>
  <c r="K249" i="2" s="1"/>
  <c r="K226" i="2"/>
  <c r="K30" i="2"/>
  <c r="K45" i="2" s="1"/>
  <c r="K116" i="2"/>
  <c r="K118" i="2" s="1"/>
  <c r="K488" i="2"/>
  <c r="J487" i="2"/>
  <c r="K487" i="2" s="1"/>
  <c r="K242" i="2"/>
  <c r="J826" i="2"/>
  <c r="K826" i="2" s="1"/>
  <c r="K827" i="2"/>
  <c r="K760" i="2"/>
  <c r="K759" i="2"/>
  <c r="K661" i="2"/>
  <c r="J949" i="2"/>
  <c r="K949" i="2" s="1"/>
  <c r="K950" i="2"/>
  <c r="J766" i="2"/>
  <c r="K766" i="2" s="1"/>
  <c r="K767" i="2"/>
  <c r="K970" i="2"/>
  <c r="J969" i="2"/>
  <c r="J711" i="2"/>
  <c r="K712" i="2"/>
  <c r="K921" i="2"/>
  <c r="K928" i="2"/>
  <c r="K678" i="2"/>
  <c r="J834" i="2"/>
  <c r="K834" i="2" s="1"/>
  <c r="K835" i="2"/>
  <c r="K774" i="2"/>
  <c r="J773" i="2"/>
  <c r="K773" i="2" s="1"/>
  <c r="J785" i="2"/>
  <c r="K785" i="2" s="1"/>
  <c r="K815" i="2"/>
  <c r="J814" i="2"/>
  <c r="K814" i="2" s="1"/>
  <c r="K901" i="2"/>
  <c r="J900" i="2"/>
  <c r="K900" i="2" s="1"/>
  <c r="K698" i="2"/>
  <c r="J697" i="2"/>
  <c r="K697" i="2" s="1"/>
  <c r="J690" i="2"/>
  <c r="K690" i="2" s="1"/>
  <c r="K691" i="2"/>
  <c r="J807" i="2"/>
  <c r="K807" i="2" s="1"/>
  <c r="K808" i="2"/>
  <c r="J728" i="2"/>
  <c r="K728" i="2" s="1"/>
  <c r="K739" i="2"/>
  <c r="K536" i="2"/>
  <c r="J535" i="2"/>
  <c r="K535" i="2" s="1"/>
  <c r="J565" i="2"/>
  <c r="K565" i="2" s="1"/>
  <c r="K572" i="2"/>
  <c r="K442" i="2"/>
  <c r="K590" i="2"/>
  <c r="K591" i="2"/>
  <c r="K507" i="2"/>
  <c r="J506" i="2"/>
  <c r="K506" i="2" s="1"/>
  <c r="K378" i="2"/>
  <c r="J377" i="2"/>
  <c r="K377" i="2" s="1"/>
  <c r="K602" i="2"/>
  <c r="J601" i="2"/>
  <c r="K601" i="2" s="1"/>
  <c r="J450" i="2"/>
  <c r="K465" i="2"/>
  <c r="J171" i="2"/>
  <c r="M171" i="2" s="1"/>
  <c r="M172" i="2"/>
  <c r="J174" i="2"/>
  <c r="M174" i="2" s="1"/>
  <c r="M175" i="2"/>
  <c r="K371" i="2"/>
  <c r="K352" i="2"/>
  <c r="J351" i="2"/>
  <c r="J98" i="2"/>
  <c r="M99" i="2"/>
  <c r="J111" i="2"/>
  <c r="M111" i="2" s="1"/>
  <c r="M112" i="2"/>
  <c r="L28" i="2"/>
  <c r="L32" i="2"/>
  <c r="J108" i="2"/>
  <c r="M108" i="2" s="1"/>
  <c r="M109" i="2"/>
  <c r="J209" i="2"/>
  <c r="M209" i="2" s="1"/>
  <c r="M210" i="2"/>
  <c r="L31" i="2"/>
  <c r="K33" i="2"/>
  <c r="K366" i="2"/>
  <c r="J188" i="2"/>
  <c r="M188" i="2" s="1"/>
  <c r="M189" i="2"/>
  <c r="L124" i="2"/>
  <c r="J222" i="2"/>
  <c r="M222" i="2" s="1"/>
  <c r="I345" i="2"/>
  <c r="I335" i="2"/>
  <c r="I334" i="2" s="1"/>
  <c r="J178" i="2"/>
  <c r="M178" i="2" s="1"/>
  <c r="J184" i="2"/>
  <c r="M184" i="2" s="1"/>
  <c r="J77" i="2"/>
  <c r="J126" i="2"/>
  <c r="M126" i="2" s="1"/>
  <c r="J68" i="2"/>
  <c r="M68" i="2" s="1"/>
  <c r="J134" i="2"/>
  <c r="M134" i="2" s="1"/>
  <c r="J191" i="2"/>
  <c r="M191" i="2" s="1"/>
  <c r="J165" i="2"/>
  <c r="M165" i="2" s="1"/>
  <c r="J87" i="2"/>
  <c r="J102" i="2"/>
  <c r="M102" i="2" s="1"/>
  <c r="J59" i="2"/>
  <c r="J41" i="2"/>
  <c r="H41" i="2"/>
  <c r="G41" i="2"/>
  <c r="I41" i="2"/>
  <c r="G964" i="2"/>
  <c r="G963" i="2" s="1"/>
  <c r="H963" i="2" s="1"/>
  <c r="F964" i="2"/>
  <c r="F808" i="2"/>
  <c r="H974" i="2"/>
  <c r="H979" i="2"/>
  <c r="H954" i="2"/>
  <c r="H956" i="2"/>
  <c r="H957" i="2"/>
  <c r="H961" i="2"/>
  <c r="H962" i="2"/>
  <c r="H850" i="2"/>
  <c r="H853" i="2"/>
  <c r="H855" i="2"/>
  <c r="H857" i="2"/>
  <c r="H858" i="2"/>
  <c r="H860" i="2"/>
  <c r="H863" i="2"/>
  <c r="H864" i="2"/>
  <c r="H865" i="2"/>
  <c r="H866" i="2"/>
  <c r="H867" i="2"/>
  <c r="H870" i="2"/>
  <c r="H871" i="2"/>
  <c r="H872" i="2"/>
  <c r="H874" i="2"/>
  <c r="H875" i="2"/>
  <c r="H877" i="2"/>
  <c r="H879" i="2"/>
  <c r="H880" i="2"/>
  <c r="H881" i="2"/>
  <c r="H882" i="2"/>
  <c r="H884" i="2"/>
  <c r="H885" i="2"/>
  <c r="H886" i="2"/>
  <c r="H888" i="2"/>
  <c r="H891" i="2"/>
  <c r="H896" i="2"/>
  <c r="H905" i="2"/>
  <c r="H906" i="2"/>
  <c r="H913" i="2"/>
  <c r="H914" i="2"/>
  <c r="H919" i="2"/>
  <c r="H926" i="2"/>
  <c r="H927" i="2"/>
  <c r="H932" i="2"/>
  <c r="H933" i="2"/>
  <c r="H934" i="2"/>
  <c r="H936" i="2"/>
  <c r="H937" i="2"/>
  <c r="H938" i="2"/>
  <c r="H943" i="2"/>
  <c r="H839" i="2"/>
  <c r="H832" i="2"/>
  <c r="H819" i="2"/>
  <c r="H812" i="2"/>
  <c r="H805" i="2"/>
  <c r="H793" i="2"/>
  <c r="H778" i="2"/>
  <c r="H771" i="2"/>
  <c r="H764" i="2"/>
  <c r="H754" i="2"/>
  <c r="H757" i="2"/>
  <c r="H733" i="2"/>
  <c r="H738" i="2"/>
  <c r="H743" i="2"/>
  <c r="H747" i="2"/>
  <c r="H723" i="2"/>
  <c r="H726" i="2"/>
  <c r="H716" i="2"/>
  <c r="H698" i="2"/>
  <c r="H697" i="2" s="1"/>
  <c r="H695" i="2"/>
  <c r="H683" i="2"/>
  <c r="H688" i="2"/>
  <c r="H652" i="2"/>
  <c r="H655" i="2"/>
  <c r="H665" i="2"/>
  <c r="H667" i="2"/>
  <c r="H606" i="2"/>
  <c r="H607" i="2"/>
  <c r="H609" i="2"/>
  <c r="H611" i="2"/>
  <c r="H618" i="2"/>
  <c r="H623" i="2"/>
  <c r="H624" i="2"/>
  <c r="H626" i="2"/>
  <c r="H645" i="2"/>
  <c r="H599" i="2"/>
  <c r="H570" i="2"/>
  <c r="H571" i="2"/>
  <c r="H576" i="2"/>
  <c r="H578" i="2"/>
  <c r="H582" i="2"/>
  <c r="H583" i="2"/>
  <c r="H588" i="2"/>
  <c r="H540" i="2"/>
  <c r="H541" i="2"/>
  <c r="H544" i="2"/>
  <c r="H549" i="2"/>
  <c r="H551" i="2"/>
  <c r="H511" i="2"/>
  <c r="H515" i="2"/>
  <c r="H520" i="2"/>
  <c r="H528" i="2"/>
  <c r="H529" i="2"/>
  <c r="H530" i="2"/>
  <c r="H533" i="2"/>
  <c r="H492" i="2"/>
  <c r="H494" i="2"/>
  <c r="H455" i="2"/>
  <c r="H460" i="2"/>
  <c r="H471" i="2"/>
  <c r="H475" i="2"/>
  <c r="H480" i="2"/>
  <c r="H485" i="2"/>
  <c r="H382" i="2"/>
  <c r="H383" i="2"/>
  <c r="H385" i="2"/>
  <c r="H387" i="2"/>
  <c r="H390" i="2"/>
  <c r="H391" i="2"/>
  <c r="H392" i="2"/>
  <c r="H393" i="2"/>
  <c r="H395" i="2"/>
  <c r="H396" i="2"/>
  <c r="H398" i="2"/>
  <c r="H399" i="2"/>
  <c r="H400" i="2"/>
  <c r="H401" i="2"/>
  <c r="H402" i="2"/>
  <c r="H403" i="2"/>
  <c r="H405" i="2"/>
  <c r="H406" i="2"/>
  <c r="H407" i="2"/>
  <c r="H408" i="2"/>
  <c r="H409" i="2"/>
  <c r="H412" i="2"/>
  <c r="H413" i="2"/>
  <c r="H414" i="2"/>
  <c r="H422" i="2"/>
  <c r="H423" i="2"/>
  <c r="H425" i="2"/>
  <c r="H433" i="2"/>
  <c r="H434" i="2"/>
  <c r="H435" i="2"/>
  <c r="H436" i="2"/>
  <c r="H441" i="2"/>
  <c r="H355" i="2"/>
  <c r="H356" i="2"/>
  <c r="H360" i="2"/>
  <c r="H361" i="2"/>
  <c r="H370" i="2"/>
  <c r="H256" i="2"/>
  <c r="H257" i="2"/>
  <c r="H259" i="2"/>
  <c r="H261" i="2"/>
  <c r="H263" i="2"/>
  <c r="H264" i="2"/>
  <c r="H266" i="2"/>
  <c r="H267" i="2"/>
  <c r="H269" i="2"/>
  <c r="H270" i="2"/>
  <c r="H271" i="2"/>
  <c r="H272" i="2"/>
  <c r="H274" i="2"/>
  <c r="H276" i="2"/>
  <c r="H277" i="2"/>
  <c r="H278" i="2"/>
  <c r="H280" i="2"/>
  <c r="H281" i="2"/>
  <c r="H283" i="2"/>
  <c r="H284" i="2"/>
  <c r="G275" i="2"/>
  <c r="H275" i="2" s="1"/>
  <c r="G268" i="2"/>
  <c r="H268" i="2" s="1"/>
  <c r="G265" i="2"/>
  <c r="H265" i="2" s="1"/>
  <c r="G262" i="2"/>
  <c r="H262" i="2" s="1"/>
  <c r="G255" i="2"/>
  <c r="H255" i="2" s="1"/>
  <c r="G282" i="2"/>
  <c r="H282" i="2" s="1"/>
  <c r="G279" i="2"/>
  <c r="H279" i="2" s="1"/>
  <c r="G273" i="2"/>
  <c r="H273" i="2" s="1"/>
  <c r="G260" i="2"/>
  <c r="H260" i="2" s="1"/>
  <c r="G258" i="2"/>
  <c r="H117" i="2"/>
  <c r="H237" i="2"/>
  <c r="H225" i="2"/>
  <c r="G756" i="2"/>
  <c r="H756" i="2" s="1"/>
  <c r="H248" i="2"/>
  <c r="G763" i="2"/>
  <c r="G762" i="2" s="1"/>
  <c r="G358" i="2"/>
  <c r="G354" i="2" s="1"/>
  <c r="G353" i="2" s="1"/>
  <c r="G352" i="2" s="1"/>
  <c r="H352" i="2" s="1"/>
  <c r="G715" i="2"/>
  <c r="G714" i="2" s="1"/>
  <c r="H714" i="2" s="1"/>
  <c r="G818" i="2"/>
  <c r="G817" i="2" s="1"/>
  <c r="G830" i="2"/>
  <c r="G838" i="2"/>
  <c r="G837" i="2" s="1"/>
  <c r="G836" i="2" s="1"/>
  <c r="G835" i="2" s="1"/>
  <c r="G834" i="2" s="1"/>
  <c r="H834" i="2" s="1"/>
  <c r="G904" i="2"/>
  <c r="H904" i="2" s="1"/>
  <c r="G912" i="2"/>
  <c r="H912" i="2" s="1"/>
  <c r="G918" i="2"/>
  <c r="G925" i="2"/>
  <c r="G931" i="2"/>
  <c r="H931" i="2" s="1"/>
  <c r="G935" i="2"/>
  <c r="H935" i="2" s="1"/>
  <c r="G941" i="2"/>
  <c r="G940" i="2" s="1"/>
  <c r="G939" i="2" s="1"/>
  <c r="H939" i="2" s="1"/>
  <c r="G960" i="2"/>
  <c r="G959" i="2" s="1"/>
  <c r="H959" i="2" s="1"/>
  <c r="G955" i="2"/>
  <c r="H955" i="2" s="1"/>
  <c r="G953" i="2"/>
  <c r="H953" i="2" s="1"/>
  <c r="G973" i="2"/>
  <c r="G978" i="2"/>
  <c r="G977" i="2" s="1"/>
  <c r="G976" i="2" s="1"/>
  <c r="G975" i="2" s="1"/>
  <c r="H975" i="2" s="1"/>
  <c r="G883" i="2"/>
  <c r="H883" i="2" s="1"/>
  <c r="G876" i="2"/>
  <c r="H876" i="2" s="1"/>
  <c r="G895" i="2"/>
  <c r="G894" i="2" s="1"/>
  <c r="H894" i="2" s="1"/>
  <c r="G890" i="2"/>
  <c r="G889" i="2" s="1"/>
  <c r="H889" i="2" s="1"/>
  <c r="G859" i="2"/>
  <c r="G856" i="2" s="1"/>
  <c r="H856" i="2" s="1"/>
  <c r="G854" i="2"/>
  <c r="H854" i="2" s="1"/>
  <c r="G852" i="2"/>
  <c r="H852" i="2" s="1"/>
  <c r="G849" i="2"/>
  <c r="H849" i="2" s="1"/>
  <c r="G873" i="2"/>
  <c r="H873" i="2" s="1"/>
  <c r="G869" i="2"/>
  <c r="H869" i="2" s="1"/>
  <c r="E819" i="2"/>
  <c r="F818" i="2"/>
  <c r="F817" i="2" s="1"/>
  <c r="D818" i="2"/>
  <c r="D817" i="2" s="1"/>
  <c r="E817" i="2" s="1"/>
  <c r="G811" i="2"/>
  <c r="G810" i="2" s="1"/>
  <c r="G809" i="2" s="1"/>
  <c r="G808" i="2" s="1"/>
  <c r="H808" i="2" s="1"/>
  <c r="G804" i="2"/>
  <c r="F791" i="2"/>
  <c r="G792" i="2"/>
  <c r="G788" i="2"/>
  <c r="H788" i="2" s="1"/>
  <c r="G777" i="2"/>
  <c r="G776" i="2" s="1"/>
  <c r="G775" i="2" s="1"/>
  <c r="G774" i="2" s="1"/>
  <c r="G773" i="2" s="1"/>
  <c r="H773" i="2" s="1"/>
  <c r="G770" i="2"/>
  <c r="G769" i="2" s="1"/>
  <c r="G768" i="2" s="1"/>
  <c r="G767" i="2" s="1"/>
  <c r="H767" i="2" s="1"/>
  <c r="G753" i="2"/>
  <c r="G752" i="2" s="1"/>
  <c r="G746" i="2"/>
  <c r="G745" i="2" s="1"/>
  <c r="G744" i="2" s="1"/>
  <c r="H744" i="2" s="1"/>
  <c r="G742" i="2"/>
  <c r="G737" i="2"/>
  <c r="H737" i="2" s="1"/>
  <c r="G732" i="2"/>
  <c r="G731" i="2" s="1"/>
  <c r="G730" i="2" s="1"/>
  <c r="G729" i="2" s="1"/>
  <c r="H729" i="2" s="1"/>
  <c r="G722" i="2"/>
  <c r="G725" i="2"/>
  <c r="G724" i="2" s="1"/>
  <c r="H724" i="2" s="1"/>
  <c r="G701" i="2"/>
  <c r="G694" i="2"/>
  <c r="G693" i="2" s="1"/>
  <c r="G692" i="2" s="1"/>
  <c r="G691" i="2" s="1"/>
  <c r="G690" i="2" s="1"/>
  <c r="H690" i="2" s="1"/>
  <c r="G687" i="2"/>
  <c r="G686" i="2" s="1"/>
  <c r="G685" i="2" s="1"/>
  <c r="H685" i="2" s="1"/>
  <c r="G681" i="2"/>
  <c r="G569" i="2"/>
  <c r="G568" i="2" s="1"/>
  <c r="G567" i="2" s="1"/>
  <c r="G566" i="2" s="1"/>
  <c r="H566" i="2" s="1"/>
  <c r="G575" i="2"/>
  <c r="H575" i="2" s="1"/>
  <c r="G577" i="2"/>
  <c r="H577" i="2" s="1"/>
  <c r="G581" i="2"/>
  <c r="H581" i="2" s="1"/>
  <c r="G587" i="2"/>
  <c r="G586" i="2" s="1"/>
  <c r="G585" i="2" s="1"/>
  <c r="G584" i="2" s="1"/>
  <c r="H584" i="2" s="1"/>
  <c r="G598" i="2"/>
  <c r="G597" i="2" s="1"/>
  <c r="H597" i="2" s="1"/>
  <c r="G605" i="2"/>
  <c r="H605" i="2" s="1"/>
  <c r="G608" i="2"/>
  <c r="H608" i="2" s="1"/>
  <c r="G610" i="2"/>
  <c r="H610" i="2" s="1"/>
  <c r="G615" i="2"/>
  <c r="H615" i="2" s="1"/>
  <c r="G617" i="2"/>
  <c r="H617" i="2" s="1"/>
  <c r="G622" i="2"/>
  <c r="H622" i="2" s="1"/>
  <c r="G625" i="2"/>
  <c r="H625" i="2" s="1"/>
  <c r="G644" i="2"/>
  <c r="G651" i="2"/>
  <c r="G650" i="2" s="1"/>
  <c r="H650" i="2" s="1"/>
  <c r="G654" i="2"/>
  <c r="G653" i="2" s="1"/>
  <c r="H653" i="2" s="1"/>
  <c r="G664" i="2"/>
  <c r="H664" i="2" s="1"/>
  <c r="G666" i="2"/>
  <c r="H666" i="2" s="1"/>
  <c r="F593" i="2"/>
  <c r="G557" i="2"/>
  <c r="G554" i="2" s="1"/>
  <c r="G553" i="2" s="1"/>
  <c r="H553" i="2" s="1"/>
  <c r="G550" i="2"/>
  <c r="H550" i="2" s="1"/>
  <c r="G548" i="2"/>
  <c r="H548" i="2" s="1"/>
  <c r="G543" i="2"/>
  <c r="H543" i="2" s="1"/>
  <c r="G539" i="2"/>
  <c r="H539" i="2" s="1"/>
  <c r="G532" i="2"/>
  <c r="G531" i="2" s="1"/>
  <c r="G527" i="2" s="1"/>
  <c r="G526" i="2" s="1"/>
  <c r="H526" i="2" s="1"/>
  <c r="G519" i="2"/>
  <c r="G518" i="2" s="1"/>
  <c r="G517" i="2" s="1"/>
  <c r="H517" i="2" s="1"/>
  <c r="G514" i="2"/>
  <c r="G513" i="2" s="1"/>
  <c r="G512" i="2" s="1"/>
  <c r="H512" i="2" s="1"/>
  <c r="G510" i="2"/>
  <c r="G509" i="2" s="1"/>
  <c r="G508" i="2" s="1"/>
  <c r="H508" i="2" s="1"/>
  <c r="G502" i="2"/>
  <c r="G501" i="2" s="1"/>
  <c r="H501" i="2" s="1"/>
  <c r="G493" i="2"/>
  <c r="H493" i="2" s="1"/>
  <c r="G491" i="2"/>
  <c r="H491" i="2" s="1"/>
  <c r="G484" i="2"/>
  <c r="H484" i="2" s="1"/>
  <c r="G479" i="2"/>
  <c r="G478" i="2" s="1"/>
  <c r="G477" i="2" s="1"/>
  <c r="H477" i="2" s="1"/>
  <c r="G474" i="2"/>
  <c r="G470" i="2"/>
  <c r="G467" i="2" s="1"/>
  <c r="G466" i="2" s="1"/>
  <c r="H466" i="2" s="1"/>
  <c r="G459" i="2"/>
  <c r="G458" i="2" s="1"/>
  <c r="G457" i="2" s="1"/>
  <c r="G456" i="2" s="1"/>
  <c r="H456" i="2" s="1"/>
  <c r="G454" i="2"/>
  <c r="G453" i="2" s="1"/>
  <c r="G452" i="2" s="1"/>
  <c r="G451" i="2" s="1"/>
  <c r="H451" i="2" s="1"/>
  <c r="G369" i="2"/>
  <c r="G397" i="2"/>
  <c r="H397" i="2" s="1"/>
  <c r="G404" i="2"/>
  <c r="H404" i="2" s="1"/>
  <c r="G411" i="2"/>
  <c r="G410" i="2" s="1"/>
  <c r="H410" i="2" s="1"/>
  <c r="G424" i="2"/>
  <c r="G426" i="2"/>
  <c r="H426" i="2" s="1"/>
  <c r="G440" i="2"/>
  <c r="G439" i="2" s="1"/>
  <c r="G438" i="2" s="1"/>
  <c r="G437" i="2" s="1"/>
  <c r="G394" i="2"/>
  <c r="H394" i="2" s="1"/>
  <c r="G389" i="2"/>
  <c r="H389" i="2" s="1"/>
  <c r="G381" i="2"/>
  <c r="H381" i="2" s="1"/>
  <c r="G384" i="2"/>
  <c r="H384" i="2" s="1"/>
  <c r="G386" i="2"/>
  <c r="H386" i="2" s="1"/>
  <c r="F246" i="2"/>
  <c r="F245" i="2"/>
  <c r="F244" i="2"/>
  <c r="G224" i="2"/>
  <c r="H224" i="2" s="1"/>
  <c r="G223" i="2"/>
  <c r="H223" i="2" s="1"/>
  <c r="G222" i="2"/>
  <c r="H222" i="2" s="1"/>
  <c r="G221" i="2"/>
  <c r="H221" i="2" s="1"/>
  <c r="G220" i="2"/>
  <c r="H220" i="2" s="1"/>
  <c r="G219" i="2"/>
  <c r="H219" i="2" s="1"/>
  <c r="H128" i="2"/>
  <c r="H131" i="2"/>
  <c r="H133" i="2"/>
  <c r="H136" i="2"/>
  <c r="H137" i="2"/>
  <c r="H138" i="2"/>
  <c r="H139" i="2"/>
  <c r="H141" i="2"/>
  <c r="H142" i="2"/>
  <c r="H143" i="2"/>
  <c r="H144" i="2"/>
  <c r="H145" i="2"/>
  <c r="H146" i="2"/>
  <c r="H148" i="2"/>
  <c r="H149" i="2"/>
  <c r="H150" i="2"/>
  <c r="H151" i="2"/>
  <c r="H152" i="2"/>
  <c r="H153" i="2"/>
  <c r="H154" i="2"/>
  <c r="H155" i="2"/>
  <c r="H156" i="2"/>
  <c r="H159" i="2"/>
  <c r="H160" i="2"/>
  <c r="H161" i="2"/>
  <c r="H162" i="2"/>
  <c r="H163" i="2"/>
  <c r="H164" i="2"/>
  <c r="H167" i="2"/>
  <c r="H168" i="2"/>
  <c r="H169" i="2"/>
  <c r="H170" i="2"/>
  <c r="H173" i="2"/>
  <c r="H176" i="2"/>
  <c r="H177" i="2"/>
  <c r="H182" i="2"/>
  <c r="H183" i="2"/>
  <c r="H186" i="2"/>
  <c r="H190" i="2"/>
  <c r="H193" i="2"/>
  <c r="H194" i="2"/>
  <c r="H195" i="2"/>
  <c r="H197" i="2"/>
  <c r="H198" i="2"/>
  <c r="H201" i="2"/>
  <c r="H205" i="2"/>
  <c r="H208" i="2"/>
  <c r="H211" i="2"/>
  <c r="G206" i="2"/>
  <c r="H206" i="2" s="1"/>
  <c r="K677" i="2" l="1"/>
  <c r="J675" i="2"/>
  <c r="K675" i="2" s="1"/>
  <c r="K711" i="2"/>
  <c r="J709" i="2"/>
  <c r="K709" i="2" s="1"/>
  <c r="J843" i="2"/>
  <c r="K845" i="2"/>
  <c r="J947" i="2"/>
  <c r="K969" i="2"/>
  <c r="K450" i="2"/>
  <c r="J448" i="2"/>
  <c r="K448" i="2" s="1"/>
  <c r="J223" i="2"/>
  <c r="M223" i="2" s="1"/>
  <c r="M98" i="2"/>
  <c r="J219" i="2"/>
  <c r="M219" i="2" s="1"/>
  <c r="M59" i="2"/>
  <c r="J220" i="2"/>
  <c r="M220" i="2" s="1"/>
  <c r="M77" i="2"/>
  <c r="J349" i="2"/>
  <c r="K351" i="2"/>
  <c r="K46" i="2"/>
  <c r="K47" i="2" s="1"/>
  <c r="L118" i="2"/>
  <c r="J221" i="2"/>
  <c r="M221" i="2" s="1"/>
  <c r="M87" i="2"/>
  <c r="K34" i="2"/>
  <c r="H437" i="2"/>
  <c r="G429" i="2"/>
  <c r="H429" i="2" s="1"/>
  <c r="J107" i="2"/>
  <c r="M107" i="2" s="1"/>
  <c r="J187" i="2"/>
  <c r="J58" i="2"/>
  <c r="J125" i="2"/>
  <c r="G952" i="2"/>
  <c r="G684" i="2"/>
  <c r="G596" i="2"/>
  <c r="G924" i="2"/>
  <c r="G923" i="2" s="1"/>
  <c r="G922" i="2" s="1"/>
  <c r="H922" i="2" s="1"/>
  <c r="H651" i="2"/>
  <c r="H715" i="2"/>
  <c r="G552" i="2"/>
  <c r="H552" i="2" s="1"/>
  <c r="G736" i="2"/>
  <c r="G735" i="2" s="1"/>
  <c r="G734" i="2" s="1"/>
  <c r="H734" i="2" s="1"/>
  <c r="G794" i="2"/>
  <c r="H794" i="2" s="1"/>
  <c r="H457" i="2"/>
  <c r="H452" i="2"/>
  <c r="H686" i="2"/>
  <c r="H960" i="2"/>
  <c r="H411" i="2"/>
  <c r="H478" i="2"/>
  <c r="H453" i="2"/>
  <c r="H519" i="2"/>
  <c r="H569" i="2"/>
  <c r="H440" i="2"/>
  <c r="H470" i="2"/>
  <c r="H531" i="2"/>
  <c r="H527" i="2"/>
  <c r="H587" i="2"/>
  <c r="H693" i="2"/>
  <c r="H745" i="2"/>
  <c r="H763" i="2"/>
  <c r="H775" i="2"/>
  <c r="H818" i="2"/>
  <c r="H835" i="2"/>
  <c r="H859" i="2"/>
  <c r="H978" i="2"/>
  <c r="H353" i="2"/>
  <c r="H479" i="2"/>
  <c r="H586" i="2"/>
  <c r="H809" i="2"/>
  <c r="G755" i="2"/>
  <c r="H755" i="2" s="1"/>
  <c r="H358" i="2"/>
  <c r="H532" i="2"/>
  <c r="H518" i="2"/>
  <c r="H598" i="2"/>
  <c r="H732" i="2"/>
  <c r="H770" i="2"/>
  <c r="H776" i="2"/>
  <c r="H940" i="2"/>
  <c r="H895" i="2"/>
  <c r="H964" i="2"/>
  <c r="H258" i="2"/>
  <c r="G285" i="2"/>
  <c r="H285" i="2" s="1"/>
  <c r="F243" i="2"/>
  <c r="F247" i="2"/>
  <c r="G421" i="2"/>
  <c r="H424" i="2"/>
  <c r="G368" i="2"/>
  <c r="H369" i="2"/>
  <c r="G473" i="2"/>
  <c r="H474" i="2"/>
  <c r="G497" i="2"/>
  <c r="G643" i="2"/>
  <c r="H644" i="2"/>
  <c r="G593" i="2"/>
  <c r="G680" i="2"/>
  <c r="H681" i="2"/>
  <c r="G721" i="2"/>
  <c r="H721" i="2" s="1"/>
  <c r="H722" i="2"/>
  <c r="G741" i="2"/>
  <c r="H742" i="2"/>
  <c r="G791" i="2"/>
  <c r="H791" i="2" s="1"/>
  <c r="H792" i="2"/>
  <c r="G803" i="2"/>
  <c r="H803" i="2" s="1"/>
  <c r="H804" i="2"/>
  <c r="G972" i="2"/>
  <c r="H973" i="2"/>
  <c r="H918" i="2"/>
  <c r="G917" i="2"/>
  <c r="H917" i="2" s="1"/>
  <c r="G829" i="2"/>
  <c r="H830" i="2"/>
  <c r="G816" i="2"/>
  <c r="H816" i="2" s="1"/>
  <c r="H817" i="2"/>
  <c r="G761" i="2"/>
  <c r="H761" i="2" s="1"/>
  <c r="H762" i="2"/>
  <c r="H694" i="2"/>
  <c r="H752" i="2"/>
  <c r="H438" i="2"/>
  <c r="H458" i="2"/>
  <c r="H454" i="2"/>
  <c r="H502" i="2"/>
  <c r="H513" i="2"/>
  <c r="H509" i="2"/>
  <c r="H554" i="2"/>
  <c r="H567" i="2"/>
  <c r="H687" i="2"/>
  <c r="H691" i="2"/>
  <c r="H746" i="2"/>
  <c r="H730" i="2"/>
  <c r="H753" i="2"/>
  <c r="H768" i="2"/>
  <c r="H777" i="2"/>
  <c r="H811" i="2"/>
  <c r="H837" i="2"/>
  <c r="H941" i="2"/>
  <c r="H890" i="2"/>
  <c r="H976" i="2"/>
  <c r="H354" i="2"/>
  <c r="H810" i="2"/>
  <c r="H836" i="2"/>
  <c r="H439" i="2"/>
  <c r="H467" i="2"/>
  <c r="H459" i="2"/>
  <c r="H514" i="2"/>
  <c r="H510" i="2"/>
  <c r="H557" i="2"/>
  <c r="H585" i="2"/>
  <c r="H568" i="2"/>
  <c r="H654" i="2"/>
  <c r="H692" i="2"/>
  <c r="H725" i="2"/>
  <c r="H731" i="2"/>
  <c r="H769" i="2"/>
  <c r="H774" i="2"/>
  <c r="H838" i="2"/>
  <c r="H925" i="2"/>
  <c r="H977" i="2"/>
  <c r="G246" i="2"/>
  <c r="G930" i="2"/>
  <c r="G903" i="2"/>
  <c r="G663" i="2"/>
  <c r="G713" i="2"/>
  <c r="G848" i="2"/>
  <c r="E818" i="2"/>
  <c r="G911" i="2"/>
  <c r="G821" i="2"/>
  <c r="F816" i="2"/>
  <c r="G580" i="2"/>
  <c r="G868" i="2"/>
  <c r="G538" i="2"/>
  <c r="G561" i="2"/>
  <c r="G614" i="2"/>
  <c r="G574" i="2"/>
  <c r="G604" i="2"/>
  <c r="G483" i="2"/>
  <c r="H483" i="2" s="1"/>
  <c r="G700" i="2"/>
  <c r="G699" i="2" s="1"/>
  <c r="G698" i="2" s="1"/>
  <c r="G697" i="2" s="1"/>
  <c r="G547" i="2"/>
  <c r="G649" i="2"/>
  <c r="G621" i="2"/>
  <c r="G490" i="2"/>
  <c r="F592" i="2"/>
  <c r="D593" i="2"/>
  <c r="G507" i="2"/>
  <c r="G388" i="2"/>
  <c r="H388" i="2" s="1"/>
  <c r="G380" i="2"/>
  <c r="H380" i="2" s="1"/>
  <c r="G476" i="2"/>
  <c r="H476" i="2" s="1"/>
  <c r="H226" i="2"/>
  <c r="G226" i="2"/>
  <c r="F242" i="2"/>
  <c r="G210" i="2"/>
  <c r="H210" i="2" s="1"/>
  <c r="G204" i="2"/>
  <c r="H204" i="2" s="1"/>
  <c r="G196" i="2"/>
  <c r="H196" i="2" s="1"/>
  <c r="G192" i="2"/>
  <c r="G189" i="2"/>
  <c r="H189" i="2" s="1"/>
  <c r="G185" i="2"/>
  <c r="H185" i="2" s="1"/>
  <c r="G181" i="2"/>
  <c r="H181" i="2" s="1"/>
  <c r="G175" i="2"/>
  <c r="H175" i="2" s="1"/>
  <c r="G172" i="2"/>
  <c r="H172" i="2" s="1"/>
  <c r="G166" i="2"/>
  <c r="H166" i="2" s="1"/>
  <c r="G157" i="2"/>
  <c r="H157" i="2" s="1"/>
  <c r="G147" i="2"/>
  <c r="H147" i="2" s="1"/>
  <c r="G140" i="2"/>
  <c r="H140" i="2" s="1"/>
  <c r="G135" i="2"/>
  <c r="H135" i="2" s="1"/>
  <c r="G132" i="2"/>
  <c r="H132" i="2" s="1"/>
  <c r="G130" i="2"/>
  <c r="H130" i="2" s="1"/>
  <c r="G127" i="2"/>
  <c r="H127" i="2" s="1"/>
  <c r="J945" i="2" l="1"/>
  <c r="K947" i="2"/>
  <c r="J841" i="2"/>
  <c r="K843" i="2"/>
  <c r="J31" i="2"/>
  <c r="M125" i="2"/>
  <c r="J32" i="2"/>
  <c r="M32" i="2" s="1"/>
  <c r="M187" i="2"/>
  <c r="K349" i="2"/>
  <c r="J347" i="2"/>
  <c r="J28" i="2"/>
  <c r="M28" i="2" s="1"/>
  <c r="M58" i="2"/>
  <c r="J224" i="2"/>
  <c r="J29" i="2"/>
  <c r="J124" i="2"/>
  <c r="M124" i="2" s="1"/>
  <c r="J57" i="2"/>
  <c r="M57" i="2" s="1"/>
  <c r="J212" i="2"/>
  <c r="M212" i="2" s="1"/>
  <c r="J118" i="2"/>
  <c r="M118" i="2" s="1"/>
  <c r="H924" i="2"/>
  <c r="H735" i="2"/>
  <c r="G916" i="2"/>
  <c r="G915" i="2" s="1"/>
  <c r="H915" i="2" s="1"/>
  <c r="H736" i="2"/>
  <c r="H561" i="2"/>
  <c r="G560" i="2"/>
  <c r="H923" i="2"/>
  <c r="G720" i="2"/>
  <c r="H720" i="2" s="1"/>
  <c r="G787" i="2"/>
  <c r="G786" i="2" s="1"/>
  <c r="G751" i="2"/>
  <c r="G489" i="2"/>
  <c r="H490" i="2"/>
  <c r="G620" i="2"/>
  <c r="H621" i="2"/>
  <c r="H596" i="2"/>
  <c r="G862" i="2"/>
  <c r="H868" i="2"/>
  <c r="G712" i="2"/>
  <c r="H713" i="2"/>
  <c r="G828" i="2"/>
  <c r="H829" i="2"/>
  <c r="G679" i="2"/>
  <c r="H680" i="2"/>
  <c r="G472" i="2"/>
  <c r="H473" i="2"/>
  <c r="G546" i="2"/>
  <c r="H547" i="2"/>
  <c r="G573" i="2"/>
  <c r="H573" i="2" s="1"/>
  <c r="H574" i="2"/>
  <c r="G662" i="2"/>
  <c r="H663" i="2"/>
  <c r="G902" i="2"/>
  <c r="H903" i="2"/>
  <c r="G603" i="2"/>
  <c r="H604" i="2"/>
  <c r="G537" i="2"/>
  <c r="H538" i="2"/>
  <c r="G893" i="2"/>
  <c r="G910" i="2"/>
  <c r="H911" i="2"/>
  <c r="G929" i="2"/>
  <c r="H930" i="2"/>
  <c r="G971" i="2"/>
  <c r="H972" i="2"/>
  <c r="G592" i="2"/>
  <c r="H592" i="2" s="1"/>
  <c r="H593" i="2"/>
  <c r="G482" i="2"/>
  <c r="G367" i="2"/>
  <c r="H368" i="2"/>
  <c r="G802" i="2"/>
  <c r="H684" i="2"/>
  <c r="G613" i="2"/>
  <c r="H614" i="2"/>
  <c r="G740" i="2"/>
  <c r="H741" i="2"/>
  <c r="G642" i="2"/>
  <c r="H643" i="2"/>
  <c r="G496" i="2"/>
  <c r="H497" i="2"/>
  <c r="G420" i="2"/>
  <c r="H421" i="2"/>
  <c r="H507" i="2"/>
  <c r="G648" i="2"/>
  <c r="H648" i="2" s="1"/>
  <c r="H649" i="2"/>
  <c r="G579" i="2"/>
  <c r="H579" i="2" s="1"/>
  <c r="H580" i="2"/>
  <c r="G951" i="2"/>
  <c r="H952" i="2"/>
  <c r="G820" i="2"/>
  <c r="H820" i="2" s="1"/>
  <c r="H821" i="2"/>
  <c r="G847" i="2"/>
  <c r="H848" i="2"/>
  <c r="G760" i="2"/>
  <c r="H760" i="2" s="1"/>
  <c r="H246" i="2"/>
  <c r="F249" i="2"/>
  <c r="G815" i="2"/>
  <c r="E593" i="2"/>
  <c r="D592" i="2"/>
  <c r="E592" i="2" s="1"/>
  <c r="G379" i="2"/>
  <c r="G171" i="2"/>
  <c r="H171" i="2" s="1"/>
  <c r="G191" i="2"/>
  <c r="G178" i="2"/>
  <c r="H178" i="2" s="1"/>
  <c r="H192" i="2"/>
  <c r="G126" i="2"/>
  <c r="G165" i="2"/>
  <c r="H165" i="2" s="1"/>
  <c r="G188" i="2"/>
  <c r="H188" i="2" s="1"/>
  <c r="G134" i="2"/>
  <c r="H134" i="2" s="1"/>
  <c r="G174" i="2"/>
  <c r="H174" i="2" s="1"/>
  <c r="G184" i="2"/>
  <c r="H184" i="2" s="1"/>
  <c r="G209" i="2"/>
  <c r="H209" i="2" s="1"/>
  <c r="H63" i="2"/>
  <c r="H64" i="2"/>
  <c r="H66" i="2"/>
  <c r="H67" i="2"/>
  <c r="H70" i="2"/>
  <c r="H71" i="2"/>
  <c r="H73" i="2"/>
  <c r="H74" i="2"/>
  <c r="H76" i="2"/>
  <c r="H79" i="2"/>
  <c r="H80" i="2"/>
  <c r="H83" i="2"/>
  <c r="H84" i="2"/>
  <c r="H85" i="2"/>
  <c r="H86" i="2"/>
  <c r="H89" i="2"/>
  <c r="H90" i="2"/>
  <c r="H91" i="2"/>
  <c r="H94" i="2"/>
  <c r="H96" i="2"/>
  <c r="H97" i="2"/>
  <c r="H100" i="2"/>
  <c r="H101" i="2"/>
  <c r="H104" i="2"/>
  <c r="H110" i="2"/>
  <c r="H113" i="2"/>
  <c r="H61" i="2"/>
  <c r="G112" i="2"/>
  <c r="G111" i="2" s="1"/>
  <c r="G109" i="2"/>
  <c r="H109" i="2" s="1"/>
  <c r="G103" i="2"/>
  <c r="G102" i="2" s="1"/>
  <c r="H102" i="2" s="1"/>
  <c r="G99" i="2"/>
  <c r="H99" i="2" s="1"/>
  <c r="G95" i="2"/>
  <c r="H95" i="2" s="1"/>
  <c r="G92" i="2"/>
  <c r="H92" i="2" s="1"/>
  <c r="G88" i="2"/>
  <c r="H88" i="2" s="1"/>
  <c r="G82" i="2"/>
  <c r="H82" i="2" s="1"/>
  <c r="G78" i="2"/>
  <c r="H78" i="2" s="1"/>
  <c r="G75" i="2"/>
  <c r="H75" i="2" s="1"/>
  <c r="G72" i="2"/>
  <c r="H72" i="2" s="1"/>
  <c r="G69" i="2"/>
  <c r="G65" i="2"/>
  <c r="H65" i="2" s="1"/>
  <c r="G62" i="2"/>
  <c r="H62" i="2" s="1"/>
  <c r="G60" i="2"/>
  <c r="E243" i="2"/>
  <c r="E244" i="2"/>
  <c r="E245" i="2"/>
  <c r="E246" i="2"/>
  <c r="E247" i="2"/>
  <c r="E249" i="2"/>
  <c r="E242" i="2"/>
  <c r="E979" i="2"/>
  <c r="F978" i="2"/>
  <c r="D978" i="2"/>
  <c r="E978" i="2" s="1"/>
  <c r="E974" i="2"/>
  <c r="F973" i="2"/>
  <c r="F972" i="2" s="1"/>
  <c r="D973" i="2"/>
  <c r="E962" i="2"/>
  <c r="E961" i="2"/>
  <c r="F960" i="2"/>
  <c r="F959" i="2" s="1"/>
  <c r="D960" i="2"/>
  <c r="E960" i="2" s="1"/>
  <c r="E957" i="2"/>
  <c r="E956" i="2"/>
  <c r="F955" i="2"/>
  <c r="D955" i="2"/>
  <c r="E955" i="2" s="1"/>
  <c r="E954" i="2"/>
  <c r="F953" i="2"/>
  <c r="D953" i="2"/>
  <c r="E953" i="2" s="1"/>
  <c r="E943" i="2"/>
  <c r="F941" i="2"/>
  <c r="F940" i="2" s="1"/>
  <c r="F939" i="2" s="1"/>
  <c r="D941" i="2"/>
  <c r="E941" i="2" s="1"/>
  <c r="E938" i="2"/>
  <c r="E937" i="2"/>
  <c r="E936" i="2"/>
  <c r="F935" i="2"/>
  <c r="D935" i="2"/>
  <c r="E935" i="2" s="1"/>
  <c r="E934" i="2"/>
  <c r="E933" i="2"/>
  <c r="F931" i="2"/>
  <c r="D931" i="2"/>
  <c r="E927" i="2"/>
  <c r="E926" i="2"/>
  <c r="F925" i="2"/>
  <c r="F924" i="2" s="1"/>
  <c r="F923" i="2" s="1"/>
  <c r="D925" i="2"/>
  <c r="D924" i="2" s="1"/>
  <c r="E914" i="2"/>
  <c r="E913" i="2"/>
  <c r="F912" i="2"/>
  <c r="D912" i="2"/>
  <c r="E912" i="2" s="1"/>
  <c r="E906" i="2"/>
  <c r="E905" i="2"/>
  <c r="F904" i="2"/>
  <c r="D904" i="2"/>
  <c r="F903" i="2"/>
  <c r="D903" i="2"/>
  <c r="E903" i="2" s="1"/>
  <c r="E891" i="2"/>
  <c r="F890" i="2"/>
  <c r="F889" i="2" s="1"/>
  <c r="D890" i="2"/>
  <c r="E885" i="2"/>
  <c r="F883" i="2"/>
  <c r="D883" i="2"/>
  <c r="E883" i="2" s="1"/>
  <c r="E882" i="2"/>
  <c r="E881" i="2"/>
  <c r="E880" i="2"/>
  <c r="E879" i="2"/>
  <c r="E877" i="2"/>
  <c r="F876" i="2"/>
  <c r="D876" i="2"/>
  <c r="E876" i="2" s="1"/>
  <c r="E875" i="2"/>
  <c r="E874" i="2"/>
  <c r="F873" i="2"/>
  <c r="D873" i="2"/>
  <c r="E873" i="2" s="1"/>
  <c r="E872" i="2"/>
  <c r="E871" i="2"/>
  <c r="E870" i="2"/>
  <c r="F869" i="2"/>
  <c r="D869" i="2"/>
  <c r="E869" i="2" s="1"/>
  <c r="F859" i="2"/>
  <c r="D859" i="2"/>
  <c r="E859" i="2" s="1"/>
  <c r="E855" i="2"/>
  <c r="F854" i="2"/>
  <c r="D854" i="2"/>
  <c r="E854" i="2" s="1"/>
  <c r="E853" i="2"/>
  <c r="F852" i="2"/>
  <c r="D852" i="2"/>
  <c r="E852" i="2" s="1"/>
  <c r="E850" i="2"/>
  <c r="F849" i="2"/>
  <c r="D849" i="2"/>
  <c r="E839" i="2"/>
  <c r="F838" i="2"/>
  <c r="D838" i="2"/>
  <c r="E832" i="2"/>
  <c r="F830" i="2"/>
  <c r="F829" i="2" s="1"/>
  <c r="F828" i="2" s="1"/>
  <c r="F827" i="2" s="1"/>
  <c r="F826" i="2" s="1"/>
  <c r="D830" i="2"/>
  <c r="F788" i="2"/>
  <c r="F787" i="2" s="1"/>
  <c r="F786" i="2" s="1"/>
  <c r="E778" i="2"/>
  <c r="F777" i="2"/>
  <c r="F776" i="2" s="1"/>
  <c r="D777" i="2"/>
  <c r="E777" i="2" s="1"/>
  <c r="E771" i="2"/>
  <c r="F770" i="2"/>
  <c r="F769" i="2" s="1"/>
  <c r="F768" i="2" s="1"/>
  <c r="F767" i="2" s="1"/>
  <c r="D770" i="2"/>
  <c r="E754" i="2"/>
  <c r="F753" i="2"/>
  <c r="F752" i="2" s="1"/>
  <c r="D753" i="2"/>
  <c r="E747" i="2"/>
  <c r="F746" i="2"/>
  <c r="F745" i="2" s="1"/>
  <c r="F744" i="2" s="1"/>
  <c r="D746" i="2"/>
  <c r="E738" i="2"/>
  <c r="F737" i="2"/>
  <c r="F736" i="2" s="1"/>
  <c r="F735" i="2" s="1"/>
  <c r="F734" i="2" s="1"/>
  <c r="D737" i="2"/>
  <c r="E733" i="2"/>
  <c r="F732" i="2"/>
  <c r="D732" i="2"/>
  <c r="E726" i="2"/>
  <c r="F725" i="2"/>
  <c r="F724" i="2" s="1"/>
  <c r="F720" i="2" s="1"/>
  <c r="F719" i="2" s="1"/>
  <c r="F718" i="2" s="1"/>
  <c r="D725" i="2"/>
  <c r="D724" i="2" s="1"/>
  <c r="E716" i="2"/>
  <c r="F715" i="2"/>
  <c r="F714" i="2" s="1"/>
  <c r="D715" i="2"/>
  <c r="D714" i="2" s="1"/>
  <c r="E714" i="2" s="1"/>
  <c r="E702" i="2"/>
  <c r="F701" i="2"/>
  <c r="D701" i="2"/>
  <c r="E701" i="2" s="1"/>
  <c r="F694" i="2"/>
  <c r="F693" i="2" s="1"/>
  <c r="F692" i="2" s="1"/>
  <c r="F691" i="2" s="1"/>
  <c r="F690" i="2" s="1"/>
  <c r="D694" i="2"/>
  <c r="D693" i="2" s="1"/>
  <c r="D692" i="2" s="1"/>
  <c r="D691" i="2" s="1"/>
  <c r="D690" i="2" s="1"/>
  <c r="E690" i="2" s="1"/>
  <c r="E688" i="2"/>
  <c r="F687" i="2"/>
  <c r="F686" i="2" s="1"/>
  <c r="F685" i="2" s="1"/>
  <c r="F684" i="2" s="1"/>
  <c r="D687" i="2"/>
  <c r="D686" i="2" s="1"/>
  <c r="E683" i="2"/>
  <c r="F681" i="2"/>
  <c r="F680" i="2" s="1"/>
  <c r="F679" i="2" s="1"/>
  <c r="F678" i="2" s="1"/>
  <c r="D681" i="2"/>
  <c r="E681" i="2" s="1"/>
  <c r="E665" i="2"/>
  <c r="F664" i="2"/>
  <c r="F663" i="2" s="1"/>
  <c r="F662" i="2" s="1"/>
  <c r="F661" i="2" s="1"/>
  <c r="D664" i="2"/>
  <c r="D663" i="2" s="1"/>
  <c r="E645" i="2"/>
  <c r="F644" i="2"/>
  <c r="D644" i="2"/>
  <c r="E626" i="2"/>
  <c r="F625" i="2"/>
  <c r="D625" i="2"/>
  <c r="E625" i="2" s="1"/>
  <c r="E624" i="2"/>
  <c r="F622" i="2"/>
  <c r="D622" i="2"/>
  <c r="E622" i="2" s="1"/>
  <c r="F617" i="2"/>
  <c r="D617" i="2"/>
  <c r="E617" i="2" s="1"/>
  <c r="F615" i="2"/>
  <c r="D615" i="2"/>
  <c r="E611" i="2"/>
  <c r="F610" i="2"/>
  <c r="D610" i="2"/>
  <c r="E609" i="2"/>
  <c r="F608" i="2"/>
  <c r="D608" i="2"/>
  <c r="E608" i="2" s="1"/>
  <c r="E599" i="2"/>
  <c r="F598" i="2"/>
  <c r="F597" i="2" s="1"/>
  <c r="F596" i="2" s="1"/>
  <c r="D598" i="2"/>
  <c r="E598" i="2" s="1"/>
  <c r="E588" i="2"/>
  <c r="F587" i="2"/>
  <c r="F586" i="2" s="1"/>
  <c r="D587" i="2"/>
  <c r="D586" i="2" s="1"/>
  <c r="E582" i="2"/>
  <c r="F581" i="2"/>
  <c r="D581" i="2"/>
  <c r="E578" i="2"/>
  <c r="F577" i="2"/>
  <c r="D577" i="2"/>
  <c r="E577" i="2" s="1"/>
  <c r="E576" i="2"/>
  <c r="F575" i="2"/>
  <c r="D575" i="2"/>
  <c r="E571" i="2"/>
  <c r="E570" i="2"/>
  <c r="F569" i="2"/>
  <c r="F568" i="2" s="1"/>
  <c r="F567" i="2" s="1"/>
  <c r="D569" i="2"/>
  <c r="F561" i="2"/>
  <c r="F560" i="2" s="1"/>
  <c r="F557" i="2"/>
  <c r="F554" i="2" s="1"/>
  <c r="D557" i="2"/>
  <c r="E551" i="2"/>
  <c r="F550" i="2"/>
  <c r="D550" i="2"/>
  <c r="E550" i="2" s="1"/>
  <c r="E549" i="2"/>
  <c r="F548" i="2"/>
  <c r="D548" i="2"/>
  <c r="E544" i="2"/>
  <c r="F543" i="2"/>
  <c r="F538" i="2" s="1"/>
  <c r="F537" i="2" s="1"/>
  <c r="F536" i="2" s="1"/>
  <c r="D543" i="2"/>
  <c r="E543" i="2" s="1"/>
  <c r="E520" i="2"/>
  <c r="F519" i="2"/>
  <c r="F518" i="2" s="1"/>
  <c r="F517" i="2" s="1"/>
  <c r="D519" i="2"/>
  <c r="D518" i="2" s="1"/>
  <c r="F502" i="2"/>
  <c r="F497" i="2"/>
  <c r="E492" i="2"/>
  <c r="F491" i="2"/>
  <c r="D491" i="2"/>
  <c r="E491" i="2" s="1"/>
  <c r="E490" i="2" s="1"/>
  <c r="E485" i="2"/>
  <c r="F484" i="2"/>
  <c r="D484" i="2"/>
  <c r="E484" i="2" s="1"/>
  <c r="F479" i="2"/>
  <c r="F478" i="2" s="1"/>
  <c r="F477" i="2" s="1"/>
  <c r="F476" i="2" s="1"/>
  <c r="D479" i="2"/>
  <c r="E475" i="2"/>
  <c r="F474" i="2"/>
  <c r="D474" i="2"/>
  <c r="E474" i="2" s="1"/>
  <c r="E471" i="2"/>
  <c r="F470" i="2"/>
  <c r="F467" i="2" s="1"/>
  <c r="F466" i="2" s="1"/>
  <c r="D470" i="2"/>
  <c r="E470" i="2" s="1"/>
  <c r="E441" i="2"/>
  <c r="F440" i="2"/>
  <c r="F439" i="2" s="1"/>
  <c r="D440" i="2"/>
  <c r="E425" i="2"/>
  <c r="F424" i="2"/>
  <c r="F421" i="2" s="1"/>
  <c r="D424" i="2"/>
  <c r="E414" i="2"/>
  <c r="E412" i="2"/>
  <c r="F411" i="2"/>
  <c r="F410" i="2" s="1"/>
  <c r="D411" i="2"/>
  <c r="E409" i="2"/>
  <c r="E407" i="2"/>
  <c r="E406" i="2"/>
  <c r="E405" i="2"/>
  <c r="F404" i="2"/>
  <c r="D404" i="2"/>
  <c r="E404" i="2" s="1"/>
  <c r="E403" i="2"/>
  <c r="E402" i="2"/>
  <c r="E401" i="2"/>
  <c r="E400" i="2"/>
  <c r="E399" i="2"/>
  <c r="E398" i="2"/>
  <c r="F397" i="2"/>
  <c r="D397" i="2"/>
  <c r="E397" i="2" s="1"/>
  <c r="E396" i="2"/>
  <c r="E395" i="2"/>
  <c r="F394" i="2"/>
  <c r="D394" i="2"/>
  <c r="E394" i="2" s="1"/>
  <c r="E393" i="2"/>
  <c r="E392" i="2"/>
  <c r="E391" i="2"/>
  <c r="E390" i="2"/>
  <c r="F389" i="2"/>
  <c r="D389" i="2"/>
  <c r="E387" i="2"/>
  <c r="F386" i="2"/>
  <c r="D386" i="2"/>
  <c r="E386" i="2" s="1"/>
  <c r="E385" i="2"/>
  <c r="F384" i="2"/>
  <c r="D384" i="2"/>
  <c r="E384" i="2" s="1"/>
  <c r="E382" i="2"/>
  <c r="F381" i="2"/>
  <c r="D381" i="2"/>
  <c r="E381" i="2" s="1"/>
  <c r="E370" i="2"/>
  <c r="F369" i="2"/>
  <c r="F368" i="2" s="1"/>
  <c r="D369" i="2"/>
  <c r="D368" i="2" s="1"/>
  <c r="E361" i="2"/>
  <c r="E360" i="2"/>
  <c r="F358" i="2"/>
  <c r="F354" i="2" s="1"/>
  <c r="D358" i="2"/>
  <c r="E358" i="2" s="1"/>
  <c r="E337" i="2"/>
  <c r="E336" i="2"/>
  <c r="E335" i="2"/>
  <c r="D334" i="2"/>
  <c r="E334" i="2" s="1"/>
  <c r="F282" i="2"/>
  <c r="E282" i="2"/>
  <c r="D282" i="2"/>
  <c r="F279" i="2"/>
  <c r="E279" i="2"/>
  <c r="D279" i="2"/>
  <c r="F275" i="2"/>
  <c r="E275" i="2"/>
  <c r="D275" i="2"/>
  <c r="F273" i="2"/>
  <c r="E273" i="2"/>
  <c r="D273" i="2"/>
  <c r="F268" i="2"/>
  <c r="E268" i="2"/>
  <c r="D268" i="2"/>
  <c r="F265" i="2"/>
  <c r="E265" i="2"/>
  <c r="D265" i="2"/>
  <c r="F262" i="2"/>
  <c r="E262" i="2"/>
  <c r="D262" i="2"/>
  <c r="F260" i="2"/>
  <c r="E260" i="2"/>
  <c r="D260" i="2"/>
  <c r="F258" i="2"/>
  <c r="E258" i="2"/>
  <c r="D258" i="2"/>
  <c r="F255" i="2"/>
  <c r="E255" i="2"/>
  <c r="D255" i="2"/>
  <c r="E211" i="2"/>
  <c r="F210" i="2"/>
  <c r="D210" i="2"/>
  <c r="C210" i="2"/>
  <c r="C209" i="2" s="1"/>
  <c r="E208" i="2"/>
  <c r="F206" i="2"/>
  <c r="D206" i="2"/>
  <c r="E206" i="2" s="1"/>
  <c r="C206" i="2"/>
  <c r="E205" i="2"/>
  <c r="F204" i="2"/>
  <c r="D204" i="2"/>
  <c r="E204" i="2" s="1"/>
  <c r="C204" i="2"/>
  <c r="E201" i="2"/>
  <c r="E198" i="2"/>
  <c r="E197" i="2"/>
  <c r="F196" i="2"/>
  <c r="D196" i="2"/>
  <c r="E196" i="2" s="1"/>
  <c r="C196" i="2"/>
  <c r="E195" i="2"/>
  <c r="E194" i="2"/>
  <c r="E193" i="2"/>
  <c r="F192" i="2"/>
  <c r="D192" i="2"/>
  <c r="E192" i="2" s="1"/>
  <c r="C192" i="2"/>
  <c r="E190" i="2"/>
  <c r="F189" i="2"/>
  <c r="D189" i="2"/>
  <c r="E189" i="2" s="1"/>
  <c r="C189" i="2"/>
  <c r="C188" i="2" s="1"/>
  <c r="E186" i="2"/>
  <c r="F185" i="2"/>
  <c r="D185" i="2"/>
  <c r="E185" i="2" s="1"/>
  <c r="C185" i="2"/>
  <c r="C184" i="2" s="1"/>
  <c r="E183" i="2"/>
  <c r="E182" i="2"/>
  <c r="F181" i="2"/>
  <c r="D181" i="2"/>
  <c r="E181" i="2" s="1"/>
  <c r="C181" i="2"/>
  <c r="C178" i="2" s="1"/>
  <c r="E177" i="2"/>
  <c r="E176" i="2"/>
  <c r="F175" i="2"/>
  <c r="D175" i="2"/>
  <c r="D174" i="2" s="1"/>
  <c r="E174" i="2" s="1"/>
  <c r="C175" i="2"/>
  <c r="C174" i="2" s="1"/>
  <c r="E173" i="2"/>
  <c r="F172" i="2"/>
  <c r="D172" i="2"/>
  <c r="D171" i="2" s="1"/>
  <c r="E171" i="2" s="1"/>
  <c r="C172" i="2"/>
  <c r="C171" i="2" s="1"/>
  <c r="E170" i="2"/>
  <c r="E169" i="2"/>
  <c r="E168" i="2"/>
  <c r="E167" i="2"/>
  <c r="F166" i="2"/>
  <c r="D166" i="2"/>
  <c r="D165" i="2" s="1"/>
  <c r="E165" i="2" s="1"/>
  <c r="C166" i="2"/>
  <c r="C165" i="2" s="1"/>
  <c r="E164" i="2"/>
  <c r="E163" i="2"/>
  <c r="E162" i="2"/>
  <c r="E161" i="2"/>
  <c r="E160" i="2"/>
  <c r="E159" i="2"/>
  <c r="F157" i="2"/>
  <c r="D157" i="2"/>
  <c r="E157" i="2" s="1"/>
  <c r="C157" i="2"/>
  <c r="E156" i="2"/>
  <c r="E155" i="2"/>
  <c r="E154" i="2"/>
  <c r="E153" i="2"/>
  <c r="E152" i="2"/>
  <c r="E151" i="2"/>
  <c r="E150" i="2"/>
  <c r="E149" i="2"/>
  <c r="E148" i="2"/>
  <c r="F147" i="2"/>
  <c r="D147" i="2"/>
  <c r="E147" i="2" s="1"/>
  <c r="C147" i="2"/>
  <c r="E146" i="2"/>
  <c r="E145" i="2"/>
  <c r="E144" i="2"/>
  <c r="E143" i="2"/>
  <c r="E142" i="2"/>
  <c r="E141" i="2"/>
  <c r="F140" i="2"/>
  <c r="D140" i="2"/>
  <c r="E140" i="2" s="1"/>
  <c r="C140" i="2"/>
  <c r="E139" i="2"/>
  <c r="E138" i="2"/>
  <c r="E137" i="2"/>
  <c r="E136" i="2"/>
  <c r="F135" i="2"/>
  <c r="D135" i="2"/>
  <c r="C135" i="2"/>
  <c r="E133" i="2"/>
  <c r="F132" i="2"/>
  <c r="D132" i="2"/>
  <c r="E132" i="2" s="1"/>
  <c r="C132" i="2"/>
  <c r="E131" i="2"/>
  <c r="F130" i="2"/>
  <c r="D130" i="2"/>
  <c r="E130" i="2" s="1"/>
  <c r="C130" i="2"/>
  <c r="E128" i="2"/>
  <c r="F127" i="2"/>
  <c r="D127" i="2"/>
  <c r="E127" i="2" s="1"/>
  <c r="C127" i="2"/>
  <c r="C126" i="2" s="1"/>
  <c r="E117" i="2"/>
  <c r="E113" i="2"/>
  <c r="F112" i="2"/>
  <c r="D112" i="2"/>
  <c r="E112" i="2" s="1"/>
  <c r="C112" i="2"/>
  <c r="C111" i="2" s="1"/>
  <c r="E110" i="2"/>
  <c r="F109" i="2"/>
  <c r="D109" i="2"/>
  <c r="E109" i="2" s="1"/>
  <c r="C109" i="2"/>
  <c r="C108" i="2" s="1"/>
  <c r="E104" i="2"/>
  <c r="F103" i="2"/>
  <c r="D103" i="2"/>
  <c r="D102" i="2" s="1"/>
  <c r="E102" i="2" s="1"/>
  <c r="C103" i="2"/>
  <c r="C102" i="2" s="1"/>
  <c r="E101" i="2"/>
  <c r="E100" i="2"/>
  <c r="F99" i="2"/>
  <c r="D99" i="2"/>
  <c r="E99" i="2" s="1"/>
  <c r="C99" i="2"/>
  <c r="C98" i="2" s="1"/>
  <c r="E97" i="2"/>
  <c r="E96" i="2"/>
  <c r="F95" i="2"/>
  <c r="D95" i="2"/>
  <c r="E95" i="2" s="1"/>
  <c r="C95" i="2"/>
  <c r="E94" i="2"/>
  <c r="F92" i="2"/>
  <c r="D92" i="2"/>
  <c r="E92" i="2" s="1"/>
  <c r="C92" i="2"/>
  <c r="E91" i="2"/>
  <c r="E89" i="2"/>
  <c r="F88" i="2"/>
  <c r="D88" i="2"/>
  <c r="E88" i="2" s="1"/>
  <c r="C88" i="2"/>
  <c r="E86" i="2"/>
  <c r="E85" i="2"/>
  <c r="E84" i="2"/>
  <c r="E83" i="2"/>
  <c r="F82" i="2"/>
  <c r="D82" i="2"/>
  <c r="E82" i="2" s="1"/>
  <c r="C82" i="2"/>
  <c r="E80" i="2"/>
  <c r="E79" i="2"/>
  <c r="F78" i="2"/>
  <c r="D78" i="2"/>
  <c r="C78" i="2"/>
  <c r="E76" i="2"/>
  <c r="F75" i="2"/>
  <c r="D75" i="2"/>
  <c r="E75" i="2" s="1"/>
  <c r="C75" i="2"/>
  <c r="E73" i="2"/>
  <c r="F72" i="2"/>
  <c r="D72" i="2"/>
  <c r="E72" i="2" s="1"/>
  <c r="C72" i="2"/>
  <c r="E71" i="2"/>
  <c r="E70" i="2"/>
  <c r="F69" i="2"/>
  <c r="D69" i="2"/>
  <c r="E69" i="2" s="1"/>
  <c r="C69" i="2"/>
  <c r="E67" i="2"/>
  <c r="E66" i="2"/>
  <c r="F65" i="2"/>
  <c r="D65" i="2"/>
  <c r="E65" i="2" s="1"/>
  <c r="C65" i="2"/>
  <c r="E64" i="2"/>
  <c r="E63" i="2"/>
  <c r="F62" i="2"/>
  <c r="D62" i="2"/>
  <c r="E62" i="2" s="1"/>
  <c r="C62" i="2"/>
  <c r="E61" i="2"/>
  <c r="F60" i="2"/>
  <c r="D60" i="2"/>
  <c r="E60" i="2" s="1"/>
  <c r="C60" i="2"/>
  <c r="F33" i="2"/>
  <c r="D33" i="2"/>
  <c r="E33" i="2" s="1"/>
  <c r="C33" i="2"/>
  <c r="E32" i="2"/>
  <c r="E31" i="2"/>
  <c r="F30" i="2"/>
  <c r="D30" i="2"/>
  <c r="C30" i="2"/>
  <c r="E29" i="2"/>
  <c r="E28" i="2"/>
  <c r="C33" i="1"/>
  <c r="C30" i="1"/>
  <c r="D234" i="1"/>
  <c r="D261" i="1"/>
  <c r="D258" i="1"/>
  <c r="D254" i="1"/>
  <c r="D252" i="1"/>
  <c r="D247" i="1"/>
  <c r="D244" i="1"/>
  <c r="D241" i="1"/>
  <c r="D239" i="1"/>
  <c r="D237" i="1"/>
  <c r="C229" i="1"/>
  <c r="C219" i="1"/>
  <c r="C184" i="1"/>
  <c r="C178" i="1"/>
  <c r="C174" i="1"/>
  <c r="C206" i="1"/>
  <c r="C205" i="1" s="1"/>
  <c r="C202" i="1"/>
  <c r="C200" i="1"/>
  <c r="C198" i="1"/>
  <c r="C192" i="1"/>
  <c r="C187" i="1" s="1"/>
  <c r="C188" i="1"/>
  <c r="C185" i="1"/>
  <c r="C181" i="1"/>
  <c r="C179" i="1"/>
  <c r="C175" i="1"/>
  <c r="C171" i="1"/>
  <c r="C170" i="1" s="1"/>
  <c r="C168" i="1"/>
  <c r="C167" i="1" s="1"/>
  <c r="C162" i="1"/>
  <c r="C161" i="1" s="1"/>
  <c r="C153" i="1"/>
  <c r="C143" i="1"/>
  <c r="C136" i="1"/>
  <c r="C130" i="1" s="1"/>
  <c r="C131" i="1"/>
  <c r="C128" i="1"/>
  <c r="C126" i="1"/>
  <c r="C124" i="1"/>
  <c r="C123" i="1" s="1"/>
  <c r="C108" i="1"/>
  <c r="C97" i="1"/>
  <c r="C77" i="1"/>
  <c r="C111" i="1"/>
  <c r="C109" i="1"/>
  <c r="C106" i="1"/>
  <c r="C105" i="1" s="1"/>
  <c r="C102" i="1"/>
  <c r="C101" i="1" s="1"/>
  <c r="C98" i="1"/>
  <c r="C94" i="1"/>
  <c r="C91" i="1"/>
  <c r="C87" i="1"/>
  <c r="C86" i="1" s="1"/>
  <c r="C81" i="1"/>
  <c r="C78" i="1"/>
  <c r="C75" i="1"/>
  <c r="C73" i="1"/>
  <c r="C69" i="1"/>
  <c r="C68" i="1" s="1"/>
  <c r="C66" i="1"/>
  <c r="C63" i="1"/>
  <c r="C60" i="1"/>
  <c r="C57" i="1"/>
  <c r="C56" i="1" s="1"/>
  <c r="E215" i="1"/>
  <c r="E216" i="1"/>
  <c r="E217" i="1"/>
  <c r="E114" i="1"/>
  <c r="F218" i="1"/>
  <c r="F217" i="1"/>
  <c r="F216" i="1"/>
  <c r="F215" i="1"/>
  <c r="D217" i="1"/>
  <c r="D218" i="1"/>
  <c r="E218" i="1" s="1"/>
  <c r="D216" i="1"/>
  <c r="D215" i="1"/>
  <c r="F214" i="1"/>
  <c r="D214" i="1"/>
  <c r="E214" i="1" s="1"/>
  <c r="F213" i="1"/>
  <c r="F219" i="1" s="1"/>
  <c r="D213" i="1"/>
  <c r="E213" i="1" s="1"/>
  <c r="F69" i="1"/>
  <c r="D69" i="1"/>
  <c r="C183" i="1" l="1"/>
  <c r="C104" i="1"/>
  <c r="D219" i="1"/>
  <c r="E219" i="1" s="1"/>
  <c r="C34" i="1"/>
  <c r="J226" i="2"/>
  <c r="M226" i="2" s="1"/>
  <c r="M224" i="2"/>
  <c r="J336" i="2"/>
  <c r="K336" i="2" s="1"/>
  <c r="K841" i="2"/>
  <c r="J337" i="2"/>
  <c r="K337" i="2" s="1"/>
  <c r="K945" i="2"/>
  <c r="J345" i="2"/>
  <c r="K345" i="2" s="1"/>
  <c r="K347" i="2"/>
  <c r="J335" i="2"/>
  <c r="J33" i="2"/>
  <c r="M31" i="2"/>
  <c r="J30" i="2"/>
  <c r="M30" i="2" s="1"/>
  <c r="M29" i="2"/>
  <c r="J116" i="2"/>
  <c r="M116" i="2" s="1"/>
  <c r="F952" i="2"/>
  <c r="F951" i="2" s="1"/>
  <c r="H787" i="2"/>
  <c r="G719" i="2"/>
  <c r="G718" i="2" s="1"/>
  <c r="H718" i="2" s="1"/>
  <c r="H916" i="2"/>
  <c r="G572" i="2"/>
  <c r="H572" i="2" s="1"/>
  <c r="H751" i="2"/>
  <c r="G750" i="2"/>
  <c r="G366" i="2"/>
  <c r="H367" i="2"/>
  <c r="G516" i="2"/>
  <c r="G970" i="2"/>
  <c r="H971" i="2"/>
  <c r="G909" i="2"/>
  <c r="H909" i="2" s="1"/>
  <c r="H910" i="2"/>
  <c r="G545" i="2"/>
  <c r="H545" i="2" s="1"/>
  <c r="H546" i="2"/>
  <c r="G846" i="2"/>
  <c r="H847" i="2"/>
  <c r="G950" i="2"/>
  <c r="H951" i="2"/>
  <c r="G759" i="2"/>
  <c r="H759" i="2" s="1"/>
  <c r="H496" i="2"/>
  <c r="G495" i="2"/>
  <c r="H495" i="2" s="1"/>
  <c r="H740" i="2"/>
  <c r="G739" i="2"/>
  <c r="G612" i="2"/>
  <c r="H612" i="2" s="1"/>
  <c r="H613" i="2"/>
  <c r="G801" i="2"/>
  <c r="H802" i="2"/>
  <c r="H482" i="2"/>
  <c r="G481" i="2"/>
  <c r="G807" i="2"/>
  <c r="G928" i="2"/>
  <c r="H929" i="2"/>
  <c r="G892" i="2"/>
  <c r="H892" i="2" s="1"/>
  <c r="H893" i="2"/>
  <c r="G602" i="2"/>
  <c r="H603" i="2"/>
  <c r="G901" i="2"/>
  <c r="H902" i="2"/>
  <c r="H472" i="2"/>
  <c r="G465" i="2"/>
  <c r="G678" i="2"/>
  <c r="H679" i="2"/>
  <c r="G861" i="2"/>
  <c r="H861" i="2" s="1"/>
  <c r="H862" i="2"/>
  <c r="G619" i="2"/>
  <c r="H619" i="2" s="1"/>
  <c r="H620" i="2"/>
  <c r="G591" i="2"/>
  <c r="G536" i="2"/>
  <c r="H537" i="2"/>
  <c r="G661" i="2"/>
  <c r="H661" i="2" s="1"/>
  <c r="H662" i="2"/>
  <c r="G827" i="2"/>
  <c r="H828" i="2"/>
  <c r="G711" i="2"/>
  <c r="H712" i="2"/>
  <c r="G488" i="2"/>
  <c r="H489" i="2"/>
  <c r="G378" i="2"/>
  <c r="H379" i="2"/>
  <c r="G814" i="2"/>
  <c r="H815" i="2"/>
  <c r="G419" i="2"/>
  <c r="H419" i="2" s="1"/>
  <c r="H420" i="2"/>
  <c r="H642" i="2"/>
  <c r="G641" i="2"/>
  <c r="H641" i="2" s="1"/>
  <c r="G785" i="2"/>
  <c r="H785" i="2" s="1"/>
  <c r="H786" i="2"/>
  <c r="G559" i="2"/>
  <c r="H559" i="2" s="1"/>
  <c r="H560" i="2"/>
  <c r="F911" i="2"/>
  <c r="F910" i="2" s="1"/>
  <c r="F909" i="2" s="1"/>
  <c r="F821" i="2"/>
  <c r="F820" i="2" s="1"/>
  <c r="F814" i="2" s="1"/>
  <c r="F420" i="2"/>
  <c r="F419" i="2" s="1"/>
  <c r="F437" i="2"/>
  <c r="F429" i="2" s="1"/>
  <c r="F438" i="2"/>
  <c r="G59" i="2"/>
  <c r="F59" i="2"/>
  <c r="F111" i="2"/>
  <c r="F102" i="2"/>
  <c r="E725" i="2"/>
  <c r="F191" i="2"/>
  <c r="E519" i="2"/>
  <c r="C87" i="2"/>
  <c r="E103" i="2"/>
  <c r="D126" i="2"/>
  <c r="E126" i="2" s="1"/>
  <c r="F209" i="2"/>
  <c r="F184" i="2"/>
  <c r="C77" i="2"/>
  <c r="G98" i="2"/>
  <c r="H98" i="2" s="1"/>
  <c r="G108" i="2"/>
  <c r="H108" i="2" s="1"/>
  <c r="F174" i="2"/>
  <c r="E664" i="2"/>
  <c r="H103" i="2"/>
  <c r="D34" i="2"/>
  <c r="E34" i="2" s="1"/>
  <c r="G77" i="2"/>
  <c r="H77" i="2" s="1"/>
  <c r="G87" i="2"/>
  <c r="H87" i="2" s="1"/>
  <c r="E687" i="2"/>
  <c r="F134" i="2"/>
  <c r="F171" i="2"/>
  <c r="C34" i="2"/>
  <c r="F165" i="2"/>
  <c r="D354" i="2"/>
  <c r="D353" i="2" s="1"/>
  <c r="D561" i="2"/>
  <c r="E561" i="2" s="1"/>
  <c r="E715" i="2"/>
  <c r="D776" i="2"/>
  <c r="D775" i="2" s="1"/>
  <c r="E775" i="2" s="1"/>
  <c r="H60" i="2"/>
  <c r="H59" i="2" s="1"/>
  <c r="F108" i="2"/>
  <c r="H126" i="2"/>
  <c r="G125" i="2"/>
  <c r="G187" i="2"/>
  <c r="G32" i="2" s="1"/>
  <c r="H32" i="2" s="1"/>
  <c r="H191" i="2"/>
  <c r="G68" i="2"/>
  <c r="H68" i="2" s="1"/>
  <c r="H69" i="2"/>
  <c r="E172" i="2"/>
  <c r="E369" i="2"/>
  <c r="F483" i="2"/>
  <c r="F482" i="2" s="1"/>
  <c r="F481" i="2" s="1"/>
  <c r="D597" i="2"/>
  <c r="E597" i="2" s="1"/>
  <c r="F621" i="2"/>
  <c r="F620" i="2" s="1"/>
  <c r="F700" i="2"/>
  <c r="F699" i="2" s="1"/>
  <c r="F930" i="2"/>
  <c r="F929" i="2" s="1"/>
  <c r="F928" i="2" s="1"/>
  <c r="H112" i="2"/>
  <c r="E518" i="2"/>
  <c r="D517" i="2"/>
  <c r="E517" i="2" s="1"/>
  <c r="E586" i="2"/>
  <c r="D585" i="2"/>
  <c r="E585" i="2" s="1"/>
  <c r="D685" i="2"/>
  <c r="E685" i="2" s="1"/>
  <c r="E686" i="2"/>
  <c r="E724" i="2"/>
  <c r="D720" i="2"/>
  <c r="D719" i="2" s="1"/>
  <c r="D923" i="2"/>
  <c r="D922" i="2" s="1"/>
  <c r="E922" i="2" s="1"/>
  <c r="E924" i="2"/>
  <c r="E663" i="2"/>
  <c r="D662" i="2"/>
  <c r="E662" i="2" s="1"/>
  <c r="D285" i="2"/>
  <c r="D538" i="2"/>
  <c r="E538" i="2" s="1"/>
  <c r="E30" i="2"/>
  <c r="C59" i="2"/>
  <c r="E166" i="2"/>
  <c r="E175" i="2"/>
  <c r="F178" i="2"/>
  <c r="D467" i="2"/>
  <c r="E467" i="2" s="1"/>
  <c r="E587" i="2"/>
  <c r="D856" i="2"/>
  <c r="E856" i="2" s="1"/>
  <c r="E925" i="2"/>
  <c r="F285" i="2"/>
  <c r="F126" i="2"/>
  <c r="D188" i="2"/>
  <c r="E188" i="2" s="1"/>
  <c r="F473" i="2"/>
  <c r="F472" i="2" s="1"/>
  <c r="F465" i="2" s="1"/>
  <c r="F490" i="2"/>
  <c r="F489" i="2" s="1"/>
  <c r="F488" i="2" s="1"/>
  <c r="F713" i="2"/>
  <c r="F775" i="2"/>
  <c r="D421" i="2"/>
  <c r="E421" i="2" s="1"/>
  <c r="E424" i="2"/>
  <c r="E575" i="2"/>
  <c r="D574" i="2"/>
  <c r="E574" i="2" s="1"/>
  <c r="F739" i="2"/>
  <c r="F848" i="2"/>
  <c r="F566" i="2"/>
  <c r="E849" i="2"/>
  <c r="D848" i="2"/>
  <c r="E848" i="2" s="1"/>
  <c r="D964" i="2"/>
  <c r="F977" i="2"/>
  <c r="D134" i="2"/>
  <c r="E134" i="2" s="1"/>
  <c r="E135" i="2"/>
  <c r="F353" i="2"/>
  <c r="F367" i="2"/>
  <c r="F585" i="2"/>
  <c r="D604" i="2"/>
  <c r="E610" i="2"/>
  <c r="E368" i="2"/>
  <c r="D367" i="2"/>
  <c r="E367" i="2" s="1"/>
  <c r="F388" i="2"/>
  <c r="F501" i="2"/>
  <c r="F574" i="2"/>
  <c r="D731" i="2"/>
  <c r="E731" i="2" s="1"/>
  <c r="E732" i="2"/>
  <c r="D736" i="2"/>
  <c r="D735" i="2" s="1"/>
  <c r="E737" i="2"/>
  <c r="F902" i="2"/>
  <c r="D483" i="2"/>
  <c r="E483" i="2" s="1"/>
  <c r="D788" i="2"/>
  <c r="D68" i="2"/>
  <c r="E68" i="2" s="1"/>
  <c r="F77" i="2"/>
  <c r="D191" i="2"/>
  <c r="E191" i="2" s="1"/>
  <c r="F580" i="2"/>
  <c r="F604" i="2"/>
  <c r="D98" i="2"/>
  <c r="E98" i="2" s="1"/>
  <c r="D184" i="2"/>
  <c r="E184" i="2" s="1"/>
  <c r="F188" i="2"/>
  <c r="D473" i="2"/>
  <c r="E473" i="2" s="1"/>
  <c r="F547" i="2"/>
  <c r="F614" i="2"/>
  <c r="D77" i="2"/>
  <c r="E77" i="2" s="1"/>
  <c r="E78" i="2"/>
  <c r="D439" i="2"/>
  <c r="E439" i="2" s="1"/>
  <c r="E440" i="2"/>
  <c r="D502" i="2"/>
  <c r="D547" i="2"/>
  <c r="E547" i="2" s="1"/>
  <c r="E548" i="2"/>
  <c r="F553" i="2"/>
  <c r="F552" i="2" s="1"/>
  <c r="F751" i="2"/>
  <c r="F496" i="2"/>
  <c r="E210" i="2"/>
  <c r="D209" i="2"/>
  <c r="E209" i="2" s="1"/>
  <c r="F731" i="2"/>
  <c r="F856" i="2"/>
  <c r="F868" i="2"/>
  <c r="D902" i="2"/>
  <c r="D680" i="2"/>
  <c r="F837" i="2"/>
  <c r="F971" i="2"/>
  <c r="F68" i="2"/>
  <c r="C134" i="2"/>
  <c r="D380" i="2"/>
  <c r="E380" i="2" s="1"/>
  <c r="F643" i="2"/>
  <c r="D59" i="2"/>
  <c r="E59" i="2" s="1"/>
  <c r="C68" i="2"/>
  <c r="C191" i="2"/>
  <c r="C187" i="2" s="1"/>
  <c r="E285" i="2"/>
  <c r="F380" i="2"/>
  <c r="E904" i="2"/>
  <c r="D911" i="2"/>
  <c r="D910" i="2" s="1"/>
  <c r="F922" i="2"/>
  <c r="C107" i="2"/>
  <c r="F766" i="2"/>
  <c r="E557" i="2"/>
  <c r="D554" i="2"/>
  <c r="E615" i="2"/>
  <c r="D614" i="2"/>
  <c r="E644" i="2"/>
  <c r="D643" i="2"/>
  <c r="E746" i="2"/>
  <c r="D745" i="2"/>
  <c r="E890" i="2"/>
  <c r="D889" i="2"/>
  <c r="E889" i="2" s="1"/>
  <c r="D700" i="2"/>
  <c r="E389" i="2"/>
  <c r="D388" i="2"/>
  <c r="E411" i="2"/>
  <c r="D410" i="2"/>
  <c r="E410" i="2" s="1"/>
  <c r="E479" i="2"/>
  <c r="D478" i="2"/>
  <c r="E569" i="2"/>
  <c r="D568" i="2"/>
  <c r="E838" i="2"/>
  <c r="D837" i="2"/>
  <c r="E931" i="2"/>
  <c r="D930" i="2"/>
  <c r="E973" i="2"/>
  <c r="D972" i="2"/>
  <c r="F87" i="2"/>
  <c r="F98" i="2"/>
  <c r="D111" i="2"/>
  <c r="E111" i="2" s="1"/>
  <c r="D178" i="2"/>
  <c r="E178" i="2" s="1"/>
  <c r="F34" i="2"/>
  <c r="D490" i="2"/>
  <c r="D489" i="2" s="1"/>
  <c r="D497" i="2"/>
  <c r="E581" i="2"/>
  <c r="D580" i="2"/>
  <c r="E753" i="2"/>
  <c r="D752" i="2"/>
  <c r="E770" i="2"/>
  <c r="D769" i="2"/>
  <c r="E830" i="2"/>
  <c r="D829" i="2"/>
  <c r="D108" i="2"/>
  <c r="D940" i="2"/>
  <c r="D87" i="2"/>
  <c r="E87" i="2" s="1"/>
  <c r="D621" i="2"/>
  <c r="D868" i="2"/>
  <c r="D952" i="2"/>
  <c r="D959" i="2"/>
  <c r="E959" i="2" s="1"/>
  <c r="D977" i="2"/>
  <c r="C122" i="1"/>
  <c r="C121" i="1"/>
  <c r="C208" i="1"/>
  <c r="C55" i="1"/>
  <c r="C113" i="1" s="1"/>
  <c r="C115" i="1" s="1"/>
  <c r="D264" i="1"/>
  <c r="F820" i="1"/>
  <c r="D820" i="1"/>
  <c r="E910" i="1"/>
  <c r="E915" i="1"/>
  <c r="E903" i="1"/>
  <c r="E873" i="1"/>
  <c r="E874" i="1"/>
  <c r="E876" i="1"/>
  <c r="E877" i="1"/>
  <c r="E878" i="1"/>
  <c r="E879" i="1"/>
  <c r="E881" i="1"/>
  <c r="E882" i="1"/>
  <c r="E885" i="1"/>
  <c r="E886" i="1"/>
  <c r="E891" i="1"/>
  <c r="E896" i="1"/>
  <c r="E840" i="1"/>
  <c r="E845" i="1"/>
  <c r="E846" i="1"/>
  <c r="E851" i="1"/>
  <c r="E852" i="1"/>
  <c r="E853" i="1"/>
  <c r="E854" i="1"/>
  <c r="E856" i="1"/>
  <c r="E857" i="1"/>
  <c r="E858" i="1"/>
  <c r="E862" i="1"/>
  <c r="E821" i="1"/>
  <c r="E822" i="1"/>
  <c r="E827" i="1"/>
  <c r="E828" i="1"/>
  <c r="E830" i="1"/>
  <c r="E831" i="1"/>
  <c r="E833" i="1"/>
  <c r="E780" i="1"/>
  <c r="E782" i="1"/>
  <c r="E784" i="1"/>
  <c r="E787" i="1"/>
  <c r="E791" i="1"/>
  <c r="E796" i="1"/>
  <c r="E797" i="1"/>
  <c r="E798" i="1"/>
  <c r="E799" i="1"/>
  <c r="E801" i="1"/>
  <c r="E802" i="1"/>
  <c r="E804" i="1"/>
  <c r="E805" i="1"/>
  <c r="E806" i="1"/>
  <c r="E807" i="1"/>
  <c r="E808" i="1"/>
  <c r="E810" i="1"/>
  <c r="E813" i="1"/>
  <c r="E814" i="1"/>
  <c r="E768" i="1"/>
  <c r="E769" i="1"/>
  <c r="E761" i="1"/>
  <c r="E751" i="1"/>
  <c r="E754" i="1"/>
  <c r="E739" i="1"/>
  <c r="E744" i="1"/>
  <c r="E732" i="1"/>
  <c r="E716" i="1"/>
  <c r="E720" i="1"/>
  <c r="E725" i="1"/>
  <c r="E709" i="1"/>
  <c r="E697" i="1"/>
  <c r="E702" i="1"/>
  <c r="E679" i="1"/>
  <c r="E682" i="1"/>
  <c r="E687" i="1"/>
  <c r="E690" i="1"/>
  <c r="E667" i="1"/>
  <c r="E672" i="1"/>
  <c r="E650" i="1"/>
  <c r="E655" i="1"/>
  <c r="E660" i="1"/>
  <c r="E643" i="1"/>
  <c r="E633" i="1"/>
  <c r="E636" i="1"/>
  <c r="E626" i="1"/>
  <c r="E615" i="1"/>
  <c r="E617" i="1"/>
  <c r="E586" i="1"/>
  <c r="E587" i="1"/>
  <c r="E592" i="1"/>
  <c r="E597" i="1"/>
  <c r="E601" i="1"/>
  <c r="E572" i="1"/>
  <c r="E577" i="1"/>
  <c r="E538" i="1"/>
  <c r="E539" i="1"/>
  <c r="E540" i="1"/>
  <c r="E542" i="1"/>
  <c r="E547" i="1"/>
  <c r="E549" i="1"/>
  <c r="E554" i="1"/>
  <c r="E556" i="1"/>
  <c r="E561" i="1"/>
  <c r="E565" i="1"/>
  <c r="E523" i="1"/>
  <c r="E528" i="1"/>
  <c r="E531" i="1"/>
  <c r="E495" i="1"/>
  <c r="E496" i="1"/>
  <c r="E501" i="1"/>
  <c r="E503" i="1"/>
  <c r="E507" i="1"/>
  <c r="E509" i="1"/>
  <c r="E511" i="1"/>
  <c r="E516" i="1"/>
  <c r="E459" i="1"/>
  <c r="E464" i="1"/>
  <c r="E466" i="1"/>
  <c r="E467" i="1"/>
  <c r="E472" i="1"/>
  <c r="E476" i="1"/>
  <c r="E481" i="1"/>
  <c r="E485" i="1"/>
  <c r="E488" i="1"/>
  <c r="E448" i="1"/>
  <c r="E452" i="1"/>
  <c r="E427" i="1"/>
  <c r="E432" i="1"/>
  <c r="E436" i="1"/>
  <c r="E441" i="1"/>
  <c r="E400" i="1"/>
  <c r="E404" i="1"/>
  <c r="E409" i="1"/>
  <c r="E414" i="1"/>
  <c r="E418" i="1"/>
  <c r="E420" i="1"/>
  <c r="E346" i="1"/>
  <c r="E348" i="1"/>
  <c r="E350" i="1"/>
  <c r="E353" i="1"/>
  <c r="E354" i="1"/>
  <c r="E355" i="1"/>
  <c r="E356" i="1"/>
  <c r="E358" i="1"/>
  <c r="E359" i="1"/>
  <c r="E360" i="1"/>
  <c r="E362" i="1"/>
  <c r="E363" i="1"/>
  <c r="E364" i="1"/>
  <c r="E365" i="1"/>
  <c r="E366" i="1"/>
  <c r="E367" i="1"/>
  <c r="E369" i="1"/>
  <c r="E370" i="1"/>
  <c r="E371" i="1"/>
  <c r="E372" i="1"/>
  <c r="E375" i="1"/>
  <c r="E376" i="1"/>
  <c r="E381" i="1"/>
  <c r="E386" i="1"/>
  <c r="E387" i="1"/>
  <c r="E391" i="1"/>
  <c r="E333" i="1"/>
  <c r="E334" i="1"/>
  <c r="E339" i="1"/>
  <c r="E312" i="1"/>
  <c r="E313" i="1"/>
  <c r="G313" i="1" s="1"/>
  <c r="E314" i="1"/>
  <c r="E29" i="1"/>
  <c r="H29" i="1" s="1"/>
  <c r="E31" i="1"/>
  <c r="H31" i="1" s="1"/>
  <c r="E32" i="1"/>
  <c r="H32" i="1" s="1"/>
  <c r="E28" i="1"/>
  <c r="H28" i="1" s="1"/>
  <c r="E125" i="1"/>
  <c r="H125" i="1" s="1"/>
  <c r="E127" i="1"/>
  <c r="H127" i="1" s="1"/>
  <c r="E129" i="1"/>
  <c r="H129" i="1" s="1"/>
  <c r="E132" i="1"/>
  <c r="H132" i="1" s="1"/>
  <c r="E133" i="1"/>
  <c r="H133" i="1" s="1"/>
  <c r="E134" i="1"/>
  <c r="H134" i="1" s="1"/>
  <c r="E135" i="1"/>
  <c r="H135" i="1" s="1"/>
  <c r="E137" i="1"/>
  <c r="H137" i="1" s="1"/>
  <c r="E138" i="1"/>
  <c r="H138" i="1" s="1"/>
  <c r="E139" i="1"/>
  <c r="H139" i="1" s="1"/>
  <c r="E140" i="1"/>
  <c r="H140" i="1" s="1"/>
  <c r="E141" i="1"/>
  <c r="H141" i="1" s="1"/>
  <c r="E142" i="1"/>
  <c r="H142" i="1" s="1"/>
  <c r="E144" i="1"/>
  <c r="H144" i="1" s="1"/>
  <c r="E145" i="1"/>
  <c r="H145" i="1" s="1"/>
  <c r="E146" i="1"/>
  <c r="H146" i="1" s="1"/>
  <c r="E147" i="1"/>
  <c r="H147" i="1" s="1"/>
  <c r="E148" i="1"/>
  <c r="H148" i="1" s="1"/>
  <c r="E149" i="1"/>
  <c r="H149" i="1" s="1"/>
  <c r="E150" i="1"/>
  <c r="H150" i="1" s="1"/>
  <c r="E151" i="1"/>
  <c r="H151" i="1" s="1"/>
  <c r="E152" i="1"/>
  <c r="H152" i="1" s="1"/>
  <c r="E154" i="1"/>
  <c r="E155" i="1"/>
  <c r="H155" i="1" s="1"/>
  <c r="E156" i="1"/>
  <c r="H156" i="1" s="1"/>
  <c r="E157" i="1"/>
  <c r="H157" i="1" s="1"/>
  <c r="E158" i="1"/>
  <c r="H158" i="1" s="1"/>
  <c r="E159" i="1"/>
  <c r="H159" i="1" s="1"/>
  <c r="E160" i="1"/>
  <c r="H160" i="1" s="1"/>
  <c r="E163" i="1"/>
  <c r="H163" i="1" s="1"/>
  <c r="E164" i="1"/>
  <c r="E165" i="1"/>
  <c r="E166" i="1"/>
  <c r="H166" i="1" s="1"/>
  <c r="E169" i="1"/>
  <c r="H169" i="1" s="1"/>
  <c r="E172" i="1"/>
  <c r="E173" i="1"/>
  <c r="H173" i="1" s="1"/>
  <c r="E176" i="1"/>
  <c r="H176" i="1" s="1"/>
  <c r="E177" i="1"/>
  <c r="H177" i="1" s="1"/>
  <c r="E180" i="1"/>
  <c r="H180" i="1" s="1"/>
  <c r="E182" i="1"/>
  <c r="E186" i="1"/>
  <c r="E189" i="1"/>
  <c r="H189" i="1" s="1"/>
  <c r="E190" i="1"/>
  <c r="H190" i="1" s="1"/>
  <c r="E191" i="1"/>
  <c r="H191" i="1" s="1"/>
  <c r="E193" i="1"/>
  <c r="E194" i="1"/>
  <c r="E195" i="1"/>
  <c r="E196" i="1"/>
  <c r="H196" i="1" s="1"/>
  <c r="E197" i="1"/>
  <c r="H197" i="1" s="1"/>
  <c r="E199" i="1"/>
  <c r="E201" i="1"/>
  <c r="H201" i="1" s="1"/>
  <c r="E203" i="1"/>
  <c r="E204" i="1"/>
  <c r="H204" i="1" s="1"/>
  <c r="E207" i="1"/>
  <c r="H207" i="1" s="1"/>
  <c r="E58" i="1"/>
  <c r="H58" i="1" s="1"/>
  <c r="E59" i="1"/>
  <c r="E61" i="1"/>
  <c r="H61" i="1" s="1"/>
  <c r="E62" i="1"/>
  <c r="H62" i="1" s="1"/>
  <c r="E64" i="1"/>
  <c r="H64" i="1" s="1"/>
  <c r="E65" i="1"/>
  <c r="E67" i="1"/>
  <c r="E71" i="1"/>
  <c r="H71" i="1" s="1"/>
  <c r="E72" i="1"/>
  <c r="H72" i="1" s="1"/>
  <c r="E74" i="1"/>
  <c r="E76" i="1"/>
  <c r="H76" i="1" s="1"/>
  <c r="E79" i="1"/>
  <c r="H79" i="1" s="1"/>
  <c r="E80" i="1"/>
  <c r="H80" i="1" s="1"/>
  <c r="E82" i="1"/>
  <c r="H82" i="1" s="1"/>
  <c r="E83" i="1"/>
  <c r="H83" i="1" s="1"/>
  <c r="E84" i="1"/>
  <c r="H84" i="1" s="1"/>
  <c r="E85" i="1"/>
  <c r="H85" i="1" s="1"/>
  <c r="E88" i="1"/>
  <c r="E89" i="1"/>
  <c r="H89" i="1" s="1"/>
  <c r="E90" i="1"/>
  <c r="H90" i="1" s="1"/>
  <c r="E92" i="1"/>
  <c r="E93" i="1"/>
  <c r="H93" i="1" s="1"/>
  <c r="E95" i="1"/>
  <c r="H95" i="1" s="1"/>
  <c r="E96" i="1"/>
  <c r="H96" i="1" s="1"/>
  <c r="E99" i="1"/>
  <c r="H99" i="1" s="1"/>
  <c r="E100" i="1"/>
  <c r="E103" i="1"/>
  <c r="H103" i="1" s="1"/>
  <c r="E107" i="1"/>
  <c r="H107" i="1" s="1"/>
  <c r="E110" i="1"/>
  <c r="H110" i="1" s="1"/>
  <c r="E112" i="1"/>
  <c r="E279" i="1"/>
  <c r="D279" i="1"/>
  <c r="D276" i="1" s="1"/>
  <c r="D275" i="1" s="1"/>
  <c r="E276" i="1"/>
  <c r="E275" i="1" s="1"/>
  <c r="E273" i="1"/>
  <c r="E272" i="1" s="1"/>
  <c r="E271" i="1" s="1"/>
  <c r="D273" i="1"/>
  <c r="D272" i="1" s="1"/>
  <c r="D271" i="1" s="1"/>
  <c r="F902" i="1"/>
  <c r="F901" i="1" s="1"/>
  <c r="F900" i="1" s="1"/>
  <c r="F899" i="1" s="1"/>
  <c r="F898" i="1" s="1"/>
  <c r="D902" i="1"/>
  <c r="J34" i="2" l="1"/>
  <c r="J334" i="2"/>
  <c r="K334" i="2" s="1"/>
  <c r="K335" i="2"/>
  <c r="J46" i="2"/>
  <c r="M46" i="2" s="1"/>
  <c r="M33" i="2"/>
  <c r="J45" i="2"/>
  <c r="I33" i="2"/>
  <c r="I30" i="2"/>
  <c r="G242" i="2"/>
  <c r="G233" i="2"/>
  <c r="H233" i="2" s="1"/>
  <c r="G244" i="2"/>
  <c r="H244" i="2" s="1"/>
  <c r="G245" i="2"/>
  <c r="G243" i="2"/>
  <c r="G236" i="2"/>
  <c r="H236" i="2" s="1"/>
  <c r="G247" i="2"/>
  <c r="H247" i="2" s="1"/>
  <c r="H125" i="2"/>
  <c r="G31" i="2"/>
  <c r="H719" i="2"/>
  <c r="H711" i="2"/>
  <c r="H750" i="2"/>
  <c r="G749" i="2"/>
  <c r="H749" i="2" s="1"/>
  <c r="G231" i="2"/>
  <c r="G565" i="2"/>
  <c r="H565" i="2" s="1"/>
  <c r="G590" i="2"/>
  <c r="H590" i="2" s="1"/>
  <c r="H591" i="2"/>
  <c r="H678" i="2"/>
  <c r="G677" i="2"/>
  <c r="H901" i="2"/>
  <c r="G900" i="2"/>
  <c r="H900" i="2" s="1"/>
  <c r="H807" i="2"/>
  <c r="H970" i="2"/>
  <c r="G969" i="2"/>
  <c r="H969" i="2" s="1"/>
  <c r="H366" i="2"/>
  <c r="G351" i="2"/>
  <c r="H351" i="2" s="1"/>
  <c r="G232" i="2"/>
  <c r="H814" i="2"/>
  <c r="H488" i="2"/>
  <c r="G487" i="2"/>
  <c r="H487" i="2" s="1"/>
  <c r="G826" i="2"/>
  <c r="H826" i="2" s="1"/>
  <c r="H827" i="2"/>
  <c r="H481" i="2"/>
  <c r="H602" i="2"/>
  <c r="G601" i="2"/>
  <c r="H601" i="2" s="1"/>
  <c r="G921" i="2"/>
  <c r="H921" i="2" s="1"/>
  <c r="H928" i="2"/>
  <c r="G647" i="2"/>
  <c r="H647" i="2" s="1"/>
  <c r="G234" i="2"/>
  <c r="H234" i="2" s="1"/>
  <c r="G800" i="2"/>
  <c r="H800" i="2" s="1"/>
  <c r="H801" i="2"/>
  <c r="H846" i="2"/>
  <c r="G845" i="2"/>
  <c r="H516" i="2"/>
  <c r="G506" i="2"/>
  <c r="H506" i="2" s="1"/>
  <c r="G949" i="2"/>
  <c r="H950" i="2"/>
  <c r="G235" i="2"/>
  <c r="G377" i="2"/>
  <c r="H378" i="2"/>
  <c r="G766" i="2"/>
  <c r="H766" i="2" s="1"/>
  <c r="H536" i="2"/>
  <c r="G535" i="2"/>
  <c r="H535" i="2" s="1"/>
  <c r="G450" i="2"/>
  <c r="H465" i="2"/>
  <c r="H739" i="2"/>
  <c r="G728" i="2"/>
  <c r="H728" i="2" s="1"/>
  <c r="D472" i="2"/>
  <c r="E472" i="2" s="1"/>
  <c r="E720" i="2"/>
  <c r="D661" i="2"/>
  <c r="E661" i="2" s="1"/>
  <c r="D584" i="2"/>
  <c r="E584" i="2" s="1"/>
  <c r="E776" i="2"/>
  <c r="D847" i="2"/>
  <c r="E847" i="2" s="1"/>
  <c r="E736" i="2"/>
  <c r="D537" i="2"/>
  <c r="D536" i="2" s="1"/>
  <c r="E536" i="2" s="1"/>
  <c r="G58" i="2"/>
  <c r="G28" i="2" s="1"/>
  <c r="F379" i="2"/>
  <c r="F378" i="2" s="1"/>
  <c r="G107" i="2"/>
  <c r="H111" i="2"/>
  <c r="E354" i="2"/>
  <c r="D730" i="2"/>
  <c r="D729" i="2" s="1"/>
  <c r="E911" i="2"/>
  <c r="D466" i="2"/>
  <c r="E466" i="2" s="1"/>
  <c r="C58" i="2"/>
  <c r="C116" i="2" s="1"/>
  <c r="C118" i="2" s="1"/>
  <c r="F107" i="2"/>
  <c r="G124" i="2"/>
  <c r="H187" i="2"/>
  <c r="E923" i="2"/>
  <c r="D420" i="2"/>
  <c r="D419" i="2" s="1"/>
  <c r="E419" i="2" s="1"/>
  <c r="F450" i="2"/>
  <c r="D573" i="2"/>
  <c r="E573" i="2" s="1"/>
  <c r="D366" i="2"/>
  <c r="E366" i="2" s="1"/>
  <c r="D546" i="2"/>
  <c r="E546" i="2" s="1"/>
  <c r="F187" i="2"/>
  <c r="C125" i="2"/>
  <c r="C212" i="2" s="1"/>
  <c r="F862" i="2"/>
  <c r="F546" i="2"/>
  <c r="F901" i="2"/>
  <c r="F970" i="2"/>
  <c r="F950" i="2"/>
  <c r="F712" i="2"/>
  <c r="D679" i="2"/>
  <c r="E680" i="2"/>
  <c r="F698" i="2"/>
  <c r="F613" i="2"/>
  <c r="E788" i="2"/>
  <c r="D787" i="2"/>
  <c r="E787" i="2" s="1"/>
  <c r="F352" i="2"/>
  <c r="D187" i="2"/>
  <c r="E187" i="2" s="1"/>
  <c r="D774" i="2"/>
  <c r="D773" i="2" s="1"/>
  <c r="E773" i="2" s="1"/>
  <c r="D125" i="2"/>
  <c r="E125" i="2" s="1"/>
  <c r="D596" i="2"/>
  <c r="D591" i="2" s="1"/>
  <c r="D482" i="2"/>
  <c r="E482" i="2" s="1"/>
  <c r="D516" i="2"/>
  <c r="F591" i="2"/>
  <c r="D603" i="2"/>
  <c r="E604" i="2"/>
  <c r="F366" i="2"/>
  <c r="F976" i="2"/>
  <c r="F921" i="2"/>
  <c r="F774" i="2"/>
  <c r="F642" i="2"/>
  <c r="F836" i="2"/>
  <c r="E502" i="2"/>
  <c r="D501" i="2"/>
  <c r="E501" i="2" s="1"/>
  <c r="F579" i="2"/>
  <c r="F794" i="2"/>
  <c r="D901" i="2"/>
  <c r="E901" i="2" s="1"/>
  <c r="E902" i="2"/>
  <c r="F730" i="2"/>
  <c r="F495" i="2"/>
  <c r="F487" i="2" s="1"/>
  <c r="F750" i="2"/>
  <c r="F603" i="2"/>
  <c r="F807" i="2"/>
  <c r="F619" i="2"/>
  <c r="F573" i="2"/>
  <c r="F584" i="2"/>
  <c r="F847" i="2"/>
  <c r="D437" i="2"/>
  <c r="D713" i="2"/>
  <c r="F58" i="2"/>
  <c r="E972" i="2"/>
  <c r="D971" i="2"/>
  <c r="E837" i="2"/>
  <c r="D836" i="2"/>
  <c r="E478" i="2"/>
  <c r="D477" i="2"/>
  <c r="E388" i="2"/>
  <c r="D379" i="2"/>
  <c r="E700" i="2"/>
  <c r="D699" i="2"/>
  <c r="E745" i="2"/>
  <c r="D744" i="2"/>
  <c r="E643" i="2"/>
  <c r="D642" i="2"/>
  <c r="E554" i="2"/>
  <c r="D553" i="2"/>
  <c r="E952" i="2"/>
  <c r="D951" i="2"/>
  <c r="E829" i="2"/>
  <c r="D828" i="2"/>
  <c r="E752" i="2"/>
  <c r="D751" i="2"/>
  <c r="D560" i="2"/>
  <c r="E560" i="2" s="1"/>
  <c r="E497" i="2"/>
  <c r="D496" i="2"/>
  <c r="E964" i="2"/>
  <c r="D963" i="2"/>
  <c r="E963" i="2" s="1"/>
  <c r="E910" i="2"/>
  <c r="D909" i="2"/>
  <c r="E621" i="2"/>
  <c r="D620" i="2"/>
  <c r="E940" i="2"/>
  <c r="D939" i="2"/>
  <c r="E939" i="2" s="1"/>
  <c r="E489" i="2"/>
  <c r="D488" i="2"/>
  <c r="E930" i="2"/>
  <c r="D929" i="2"/>
  <c r="E568" i="2"/>
  <c r="D567" i="2"/>
  <c r="D821" i="2"/>
  <c r="D684" i="2"/>
  <c r="E684" i="2" s="1"/>
  <c r="E614" i="2"/>
  <c r="D613" i="2"/>
  <c r="D58" i="2"/>
  <c r="F125" i="2"/>
  <c r="D976" i="2"/>
  <c r="E977" i="2"/>
  <c r="E868" i="2"/>
  <c r="D862" i="2"/>
  <c r="D107" i="2"/>
  <c r="E108" i="2"/>
  <c r="E769" i="2"/>
  <c r="D768" i="2"/>
  <c r="E719" i="2"/>
  <c r="D718" i="2"/>
  <c r="E718" i="2" s="1"/>
  <c r="E580" i="2"/>
  <c r="D579" i="2"/>
  <c r="E579" i="2" s="1"/>
  <c r="E353" i="2"/>
  <c r="D352" i="2"/>
  <c r="E735" i="2"/>
  <c r="D734" i="2"/>
  <c r="E734" i="2" s="1"/>
  <c r="C54" i="1"/>
  <c r="E820" i="1"/>
  <c r="D901" i="1"/>
  <c r="E902" i="1"/>
  <c r="F591" i="1"/>
  <c r="D591" i="1"/>
  <c r="F590" i="1"/>
  <c r="F589" i="1" s="1"/>
  <c r="F588" i="1" s="1"/>
  <c r="F380" i="1"/>
  <c r="F379" i="1" s="1"/>
  <c r="F378" i="1" s="1"/>
  <c r="F377" i="1" s="1"/>
  <c r="D380" i="1"/>
  <c r="F385" i="1"/>
  <c r="F384" i="1" s="1"/>
  <c r="F383" i="1" s="1"/>
  <c r="F382" i="1" s="1"/>
  <c r="D385" i="1"/>
  <c r="F332" i="1"/>
  <c r="D332" i="1"/>
  <c r="E332" i="1" s="1"/>
  <c r="F338" i="1"/>
  <c r="F337" i="1" s="1"/>
  <c r="F336" i="1" s="1"/>
  <c r="F335" i="1" s="1"/>
  <c r="D338" i="1"/>
  <c r="J47" i="2" l="1"/>
  <c r="M45" i="2"/>
  <c r="I46" i="2"/>
  <c r="L46" i="2" s="1"/>
  <c r="L33" i="2"/>
  <c r="I45" i="2"/>
  <c r="L30" i="2"/>
  <c r="E437" i="2"/>
  <c r="D429" i="2"/>
  <c r="E429" i="2" s="1"/>
  <c r="I34" i="2"/>
  <c r="H242" i="2"/>
  <c r="H28" i="2"/>
  <c r="H31" i="2"/>
  <c r="G33" i="2"/>
  <c r="H33" i="2" s="1"/>
  <c r="H243" i="2"/>
  <c r="G249" i="2"/>
  <c r="H249" i="2" s="1"/>
  <c r="H107" i="2"/>
  <c r="G29" i="2"/>
  <c r="H29" i="2" s="1"/>
  <c r="H245" i="2"/>
  <c r="H231" i="2"/>
  <c r="G238" i="2"/>
  <c r="H238" i="2" s="1"/>
  <c r="H845" i="2"/>
  <c r="G843" i="2"/>
  <c r="H232" i="2"/>
  <c r="H450" i="2"/>
  <c r="G448" i="2"/>
  <c r="H235" i="2"/>
  <c r="G349" i="2"/>
  <c r="H377" i="2"/>
  <c r="H949" i="2"/>
  <c r="G947" i="2"/>
  <c r="H677" i="2"/>
  <c r="G675" i="2"/>
  <c r="D846" i="2"/>
  <c r="E846" i="2" s="1"/>
  <c r="G57" i="2"/>
  <c r="G116" i="2" s="1"/>
  <c r="E596" i="2"/>
  <c r="E537" i="2"/>
  <c r="D465" i="2"/>
  <c r="E465" i="2" s="1"/>
  <c r="E420" i="2"/>
  <c r="C124" i="2"/>
  <c r="C57" i="2"/>
  <c r="D426" i="2"/>
  <c r="E426" i="2" s="1"/>
  <c r="D124" i="2"/>
  <c r="D212" i="2" s="1"/>
  <c r="E212" i="2" s="1"/>
  <c r="E774" i="2"/>
  <c r="H58" i="2"/>
  <c r="E730" i="2"/>
  <c r="D545" i="2"/>
  <c r="E545" i="2" s="1"/>
  <c r="H124" i="2"/>
  <c r="G212" i="2"/>
  <c r="H212" i="2" s="1"/>
  <c r="D481" i="2"/>
  <c r="E481" i="2" s="1"/>
  <c r="D786" i="2"/>
  <c r="E786" i="2" s="1"/>
  <c r="F677" i="2"/>
  <c r="F963" i="2"/>
  <c r="F846" i="2"/>
  <c r="F572" i="2"/>
  <c r="F729" i="2"/>
  <c r="F641" i="2"/>
  <c r="F351" i="2"/>
  <c r="F612" i="2"/>
  <c r="F697" i="2"/>
  <c r="F749" i="2"/>
  <c r="F545" i="2"/>
  <c r="F602" i="2"/>
  <c r="F648" i="2"/>
  <c r="F835" i="2"/>
  <c r="F773" i="2"/>
  <c r="F975" i="2"/>
  <c r="F969" i="2"/>
  <c r="D602" i="2"/>
  <c r="E602" i="2" s="1"/>
  <c r="E603" i="2"/>
  <c r="F590" i="2"/>
  <c r="E679" i="2"/>
  <c r="D678" i="2"/>
  <c r="E678" i="2" s="1"/>
  <c r="F900" i="2"/>
  <c r="F861" i="2"/>
  <c r="F559" i="2"/>
  <c r="D559" i="2"/>
  <c r="E559" i="2" s="1"/>
  <c r="F785" i="2"/>
  <c r="F760" i="2"/>
  <c r="F516" i="2"/>
  <c r="F426" i="2"/>
  <c r="F711" i="2"/>
  <c r="D975" i="2"/>
  <c r="E975" i="2" s="1"/>
  <c r="E976" i="2"/>
  <c r="F212" i="2"/>
  <c r="F124" i="2"/>
  <c r="E613" i="2"/>
  <c r="D612" i="2"/>
  <c r="D794" i="2"/>
  <c r="E794" i="2" s="1"/>
  <c r="E591" i="2"/>
  <c r="E516" i="2"/>
  <c r="D506" i="2"/>
  <c r="E506" i="2" s="1"/>
  <c r="E496" i="2"/>
  <c r="D495" i="2"/>
  <c r="E495" i="2" s="1"/>
  <c r="D827" i="2"/>
  <c r="E828" i="2"/>
  <c r="E553" i="2"/>
  <c r="D552" i="2"/>
  <c r="E552" i="2" s="1"/>
  <c r="E744" i="2"/>
  <c r="D739" i="2"/>
  <c r="E739" i="2" s="1"/>
  <c r="D698" i="2"/>
  <c r="E699" i="2"/>
  <c r="E379" i="2"/>
  <c r="D378" i="2"/>
  <c r="D760" i="2"/>
  <c r="D970" i="2"/>
  <c r="E971" i="2"/>
  <c r="F57" i="2"/>
  <c r="F116" i="2"/>
  <c r="D116" i="2"/>
  <c r="E107" i="2"/>
  <c r="E58" i="2"/>
  <c r="D57" i="2"/>
  <c r="D820" i="2"/>
  <c r="E821" i="2"/>
  <c r="D566" i="2"/>
  <c r="E567" i="2"/>
  <c r="D928" i="2"/>
  <c r="E928" i="2" s="1"/>
  <c r="E929" i="2"/>
  <c r="E488" i="2"/>
  <c r="D619" i="2"/>
  <c r="E619" i="2" s="1"/>
  <c r="E620" i="2"/>
  <c r="E909" i="2"/>
  <c r="D900" i="2"/>
  <c r="E900" i="2" s="1"/>
  <c r="D750" i="2"/>
  <c r="E751" i="2"/>
  <c r="D950" i="2"/>
  <c r="E951" i="2"/>
  <c r="E642" i="2"/>
  <c r="D641" i="2"/>
  <c r="E641" i="2" s="1"/>
  <c r="D476" i="2"/>
  <c r="E477" i="2"/>
  <c r="D835" i="2"/>
  <c r="E836" i="2"/>
  <c r="E713" i="2"/>
  <c r="D712" i="2"/>
  <c r="E729" i="2"/>
  <c r="E352" i="2"/>
  <c r="D351" i="2"/>
  <c r="D648" i="2"/>
  <c r="D767" i="2"/>
  <c r="E768" i="2"/>
  <c r="E862" i="2"/>
  <c r="D861" i="2"/>
  <c r="E861" i="2" s="1"/>
  <c r="D572" i="2"/>
  <c r="E572" i="2" s="1"/>
  <c r="D384" i="1"/>
  <c r="E385" i="1"/>
  <c r="D379" i="1"/>
  <c r="E380" i="1"/>
  <c r="D900" i="1"/>
  <c r="E901" i="1"/>
  <c r="D337" i="1"/>
  <c r="E337" i="1" s="1"/>
  <c r="E338" i="1"/>
  <c r="D590" i="1"/>
  <c r="E591" i="1"/>
  <c r="D336" i="1" l="1"/>
  <c r="I47" i="2"/>
  <c r="L45" i="2"/>
  <c r="H448" i="2"/>
  <c r="H675" i="2"/>
  <c r="H349" i="2"/>
  <c r="G30" i="2"/>
  <c r="G841" i="2"/>
  <c r="H843" i="2"/>
  <c r="G347" i="2"/>
  <c r="G945" i="2"/>
  <c r="H947" i="2"/>
  <c r="F949" i="2"/>
  <c r="F947" i="2" s="1"/>
  <c r="G118" i="2"/>
  <c r="H116" i="2"/>
  <c r="D590" i="2"/>
  <c r="E590" i="2" s="1"/>
  <c r="E124" i="2"/>
  <c r="H57" i="2"/>
  <c r="D535" i="2"/>
  <c r="E535" i="2" s="1"/>
  <c r="F834" i="2"/>
  <c r="F535" i="2"/>
  <c r="F675" i="2"/>
  <c r="F506" i="2"/>
  <c r="F647" i="2"/>
  <c r="F800" i="2"/>
  <c r="F728" i="2"/>
  <c r="F565" i="2"/>
  <c r="D728" i="2"/>
  <c r="E728" i="2" s="1"/>
  <c r="D785" i="2"/>
  <c r="E785" i="2" s="1"/>
  <c r="E57" i="2"/>
  <c r="F377" i="2"/>
  <c r="F759" i="2"/>
  <c r="F845" i="2"/>
  <c r="F601" i="2"/>
  <c r="E351" i="2"/>
  <c r="D921" i="2"/>
  <c r="E921" i="2" s="1"/>
  <c r="D711" i="2"/>
  <c r="E711" i="2" s="1"/>
  <c r="E712" i="2"/>
  <c r="D807" i="2"/>
  <c r="E807" i="2" s="1"/>
  <c r="E760" i="2"/>
  <c r="D759" i="2"/>
  <c r="E759" i="2" s="1"/>
  <c r="E648" i="2"/>
  <c r="D647" i="2"/>
  <c r="E647" i="2" s="1"/>
  <c r="D834" i="2"/>
  <c r="E834" i="2" s="1"/>
  <c r="E835" i="2"/>
  <c r="D800" i="2"/>
  <c r="E800" i="2" s="1"/>
  <c r="E970" i="2"/>
  <c r="D969" i="2"/>
  <c r="E969" i="2" s="1"/>
  <c r="E767" i="2"/>
  <c r="D766" i="2"/>
  <c r="E766" i="2" s="1"/>
  <c r="F118" i="2"/>
  <c r="E378" i="2"/>
  <c r="D377" i="2"/>
  <c r="E377" i="2" s="1"/>
  <c r="D677" i="2"/>
  <c r="E612" i="2"/>
  <c r="D601" i="2"/>
  <c r="E601" i="2" s="1"/>
  <c r="E476" i="2"/>
  <c r="E950" i="2"/>
  <c r="D949" i="2"/>
  <c r="E750" i="2"/>
  <c r="D749" i="2"/>
  <c r="E749" i="2" s="1"/>
  <c r="E566" i="2"/>
  <c r="D565" i="2"/>
  <c r="E565" i="2" s="1"/>
  <c r="E820" i="2"/>
  <c r="D814" i="2"/>
  <c r="E814" i="2" s="1"/>
  <c r="E116" i="2"/>
  <c r="D118" i="2"/>
  <c r="E118" i="2" s="1"/>
  <c r="D697" i="2"/>
  <c r="E697" i="2" s="1"/>
  <c r="E698" i="2"/>
  <c r="E827" i="2"/>
  <c r="D826" i="2"/>
  <c r="E826" i="2" s="1"/>
  <c r="D845" i="2"/>
  <c r="D487" i="2"/>
  <c r="E487" i="2" s="1"/>
  <c r="D450" i="2"/>
  <c r="D589" i="1"/>
  <c r="E590" i="1"/>
  <c r="D899" i="1"/>
  <c r="E899" i="1" s="1"/>
  <c r="E900" i="1"/>
  <c r="D378" i="1"/>
  <c r="E379" i="1"/>
  <c r="D383" i="1"/>
  <c r="E384" i="1"/>
  <c r="D335" i="1"/>
  <c r="E336" i="1"/>
  <c r="F872" i="1"/>
  <c r="F875" i="1"/>
  <c r="F880" i="1"/>
  <c r="D872" i="1"/>
  <c r="E872" i="1" s="1"/>
  <c r="D875" i="1"/>
  <c r="E875" i="1" s="1"/>
  <c r="D880" i="1"/>
  <c r="E880" i="1" s="1"/>
  <c r="F884" i="1"/>
  <c r="F883" i="1" s="1"/>
  <c r="D884" i="1"/>
  <c r="F890" i="1"/>
  <c r="F889" i="1" s="1"/>
  <c r="F888" i="1" s="1"/>
  <c r="F887" i="1" s="1"/>
  <c r="D890" i="1"/>
  <c r="F895" i="1"/>
  <c r="F894" i="1" s="1"/>
  <c r="F893" i="1" s="1"/>
  <c r="F892" i="1" s="1"/>
  <c r="F227" i="1" s="1"/>
  <c r="D895" i="1"/>
  <c r="F909" i="1"/>
  <c r="F908" i="1" s="1"/>
  <c r="F907" i="1" s="1"/>
  <c r="F906" i="1" s="1"/>
  <c r="D909" i="1"/>
  <c r="F914" i="1"/>
  <c r="F913" i="1" s="1"/>
  <c r="F912" i="1" s="1"/>
  <c r="D914" i="1"/>
  <c r="H30" i="2" l="1"/>
  <c r="G34" i="2"/>
  <c r="H34" i="2" s="1"/>
  <c r="H347" i="2"/>
  <c r="G336" i="2"/>
  <c r="H336" i="2" s="1"/>
  <c r="H841" i="2"/>
  <c r="G345" i="2"/>
  <c r="G335" i="2"/>
  <c r="H335" i="2" s="1"/>
  <c r="H118" i="2"/>
  <c r="G337" i="2"/>
  <c r="H337" i="2" s="1"/>
  <c r="H945" i="2"/>
  <c r="F448" i="2"/>
  <c r="F945" i="2"/>
  <c r="F843" i="2"/>
  <c r="F349" i="2"/>
  <c r="E845" i="2"/>
  <c r="D843" i="2"/>
  <c r="E450" i="2"/>
  <c r="D448" i="2"/>
  <c r="E448" i="2" s="1"/>
  <c r="E949" i="2"/>
  <c r="D947" i="2"/>
  <c r="E677" i="2"/>
  <c r="D675" i="2"/>
  <c r="E675" i="2" s="1"/>
  <c r="D349" i="2"/>
  <c r="E335" i="1"/>
  <c r="D382" i="1"/>
  <c r="E383" i="1"/>
  <c r="D377" i="1"/>
  <c r="E377" i="1" s="1"/>
  <c r="E378" i="1"/>
  <c r="D588" i="1"/>
  <c r="E588" i="1" s="1"/>
  <c r="E589" i="1"/>
  <c r="D913" i="1"/>
  <c r="E913" i="1" s="1"/>
  <c r="E914" i="1"/>
  <c r="D908" i="1"/>
  <c r="E909" i="1"/>
  <c r="D894" i="1"/>
  <c r="E895" i="1"/>
  <c r="D889" i="1"/>
  <c r="E890" i="1"/>
  <c r="D883" i="1"/>
  <c r="E883" i="1" s="1"/>
  <c r="E884" i="1"/>
  <c r="D871" i="1"/>
  <c r="F871" i="1"/>
  <c r="F870" i="1" s="1"/>
  <c r="F869" i="1" s="1"/>
  <c r="F868" i="1" s="1"/>
  <c r="F905" i="1"/>
  <c r="F911" i="1"/>
  <c r="D790" i="1"/>
  <c r="E790" i="1" s="1"/>
  <c r="D912" i="1" l="1"/>
  <c r="H345" i="2"/>
  <c r="G334" i="2"/>
  <c r="H334" i="2" s="1"/>
  <c r="F841" i="2"/>
  <c r="F347" i="2"/>
  <c r="F337" i="2"/>
  <c r="E349" i="2"/>
  <c r="D347" i="2"/>
  <c r="D945" i="2"/>
  <c r="E945" i="2" s="1"/>
  <c r="E947" i="2"/>
  <c r="E843" i="2"/>
  <c r="D841" i="2"/>
  <c r="E841" i="2" s="1"/>
  <c r="D870" i="1"/>
  <c r="E871" i="1"/>
  <c r="D888" i="1"/>
  <c r="E889" i="1"/>
  <c r="D893" i="1"/>
  <c r="E894" i="1"/>
  <c r="D907" i="1"/>
  <c r="E908" i="1"/>
  <c r="F866" i="1"/>
  <c r="F864" i="1" s="1"/>
  <c r="D911" i="1"/>
  <c r="E912" i="1"/>
  <c r="E382" i="1"/>
  <c r="F790" i="1"/>
  <c r="F789" i="1" s="1"/>
  <c r="F788" i="1" s="1"/>
  <c r="D789" i="1"/>
  <c r="F779" i="1"/>
  <c r="D779" i="1"/>
  <c r="E779" i="1" s="1"/>
  <c r="F781" i="1"/>
  <c r="D781" i="1"/>
  <c r="E781" i="1" s="1"/>
  <c r="F783" i="1"/>
  <c r="D783" i="1"/>
  <c r="E783" i="1" s="1"/>
  <c r="F786" i="1"/>
  <c r="F785" i="1" s="1"/>
  <c r="D786" i="1"/>
  <c r="F795" i="1"/>
  <c r="D795" i="1"/>
  <c r="E795" i="1" s="1"/>
  <c r="F800" i="1"/>
  <c r="D800" i="1"/>
  <c r="E800" i="1" s="1"/>
  <c r="F803" i="1"/>
  <c r="D803" i="1"/>
  <c r="E803" i="1" s="1"/>
  <c r="F809" i="1"/>
  <c r="D809" i="1"/>
  <c r="E809" i="1" s="1"/>
  <c r="F812" i="1"/>
  <c r="F811" i="1" s="1"/>
  <c r="D812" i="1"/>
  <c r="F819" i="1"/>
  <c r="F818" i="1" s="1"/>
  <c r="F817" i="1" s="1"/>
  <c r="D819" i="1"/>
  <c r="F832" i="1"/>
  <c r="F829" i="1"/>
  <c r="F826" i="1"/>
  <c r="D826" i="1"/>
  <c r="E826" i="1" s="1"/>
  <c r="D829" i="1"/>
  <c r="E829" i="1" s="1"/>
  <c r="D832" i="1"/>
  <c r="E832" i="1" s="1"/>
  <c r="F839" i="1"/>
  <c r="F838" i="1" s="1"/>
  <c r="F837" i="1" s="1"/>
  <c r="F836" i="1" s="1"/>
  <c r="D839" i="1"/>
  <c r="D844" i="1"/>
  <c r="F844" i="1"/>
  <c r="F843" i="1" s="1"/>
  <c r="F842" i="1" s="1"/>
  <c r="F841" i="1" s="1"/>
  <c r="F850" i="1"/>
  <c r="D850" i="1"/>
  <c r="E850" i="1" s="1"/>
  <c r="F855" i="1"/>
  <c r="D855" i="1"/>
  <c r="E855" i="1" s="1"/>
  <c r="F861" i="1"/>
  <c r="F860" i="1" s="1"/>
  <c r="F859" i="1" s="1"/>
  <c r="D861" i="1"/>
  <c r="F335" i="2" l="1"/>
  <c r="F345" i="2"/>
  <c r="E347" i="2"/>
  <c r="D345" i="2"/>
  <c r="E345" i="2" s="1"/>
  <c r="D843" i="1"/>
  <c r="E844" i="1"/>
  <c r="E911" i="1"/>
  <c r="D906" i="1"/>
  <c r="E906" i="1" s="1"/>
  <c r="E907" i="1"/>
  <c r="D892" i="1"/>
  <c r="E893" i="1"/>
  <c r="D887" i="1"/>
  <c r="E887" i="1" s="1"/>
  <c r="E888" i="1"/>
  <c r="D869" i="1"/>
  <c r="E870" i="1"/>
  <c r="D860" i="1"/>
  <c r="E861" i="1"/>
  <c r="D838" i="1"/>
  <c r="E839" i="1"/>
  <c r="D818" i="1"/>
  <c r="E819" i="1"/>
  <c r="D811" i="1"/>
  <c r="E811" i="1" s="1"/>
  <c r="E812" i="1"/>
  <c r="D785" i="1"/>
  <c r="E785" i="1" s="1"/>
  <c r="E786" i="1"/>
  <c r="D788" i="1"/>
  <c r="E788" i="1" s="1"/>
  <c r="E789" i="1"/>
  <c r="F314" i="1"/>
  <c r="G314" i="1" s="1"/>
  <c r="D778" i="1"/>
  <c r="D849" i="1"/>
  <c r="D794" i="1"/>
  <c r="F849" i="1"/>
  <c r="F848" i="1" s="1"/>
  <c r="F847" i="1" s="1"/>
  <c r="F825" i="1"/>
  <c r="F824" i="1" s="1"/>
  <c r="F823" i="1" s="1"/>
  <c r="F816" i="1" s="1"/>
  <c r="F794" i="1"/>
  <c r="F793" i="1" s="1"/>
  <c r="F792" i="1" s="1"/>
  <c r="F778" i="1"/>
  <c r="F777" i="1" s="1"/>
  <c r="F776" i="1" s="1"/>
  <c r="D825" i="1"/>
  <c r="F738" i="1"/>
  <c r="F737" i="1" s="1"/>
  <c r="F736" i="1" s="1"/>
  <c r="F735" i="1" s="1"/>
  <c r="D738" i="1"/>
  <c r="F743" i="1"/>
  <c r="F742" i="1" s="1"/>
  <c r="F741" i="1" s="1"/>
  <c r="F740" i="1" s="1"/>
  <c r="D743" i="1"/>
  <c r="F750" i="1"/>
  <c r="F749" i="1" s="1"/>
  <c r="F753" i="1"/>
  <c r="F752" i="1" s="1"/>
  <c r="D750" i="1"/>
  <c r="D753" i="1"/>
  <c r="F760" i="1"/>
  <c r="F759" i="1" s="1"/>
  <c r="F758" i="1" s="1"/>
  <c r="F757" i="1" s="1"/>
  <c r="F756" i="1" s="1"/>
  <c r="D760" i="1"/>
  <c r="F767" i="1"/>
  <c r="F766" i="1" s="1"/>
  <c r="D767" i="1"/>
  <c r="F731" i="1"/>
  <c r="F730" i="1" s="1"/>
  <c r="F729" i="1" s="1"/>
  <c r="F728" i="1" s="1"/>
  <c r="F727" i="1" s="1"/>
  <c r="D731" i="1"/>
  <c r="F33" i="1"/>
  <c r="F30" i="1"/>
  <c r="F334" i="2" l="1"/>
  <c r="D749" i="1"/>
  <c r="E749" i="1" s="1"/>
  <c r="E750" i="1"/>
  <c r="D848" i="1"/>
  <c r="E849" i="1"/>
  <c r="D817" i="1"/>
  <c r="E817" i="1" s="1"/>
  <c r="E818" i="1"/>
  <c r="D837" i="1"/>
  <c r="E838" i="1"/>
  <c r="D859" i="1"/>
  <c r="E859" i="1" s="1"/>
  <c r="E860" i="1"/>
  <c r="D868" i="1"/>
  <c r="E869" i="1"/>
  <c r="D227" i="1"/>
  <c r="E227" i="1" s="1"/>
  <c r="E892" i="1"/>
  <c r="D905" i="1"/>
  <c r="D842" i="1"/>
  <c r="E843" i="1"/>
  <c r="D730" i="1"/>
  <c r="E731" i="1"/>
  <c r="D766" i="1"/>
  <c r="E766" i="1" s="1"/>
  <c r="E767" i="1"/>
  <c r="D759" i="1"/>
  <c r="E760" i="1"/>
  <c r="D752" i="1"/>
  <c r="E752" i="1" s="1"/>
  <c r="E753" i="1"/>
  <c r="D742" i="1"/>
  <c r="E743" i="1"/>
  <c r="D737" i="1"/>
  <c r="E738" i="1"/>
  <c r="D824" i="1"/>
  <c r="E825" i="1"/>
  <c r="D793" i="1"/>
  <c r="E794" i="1"/>
  <c r="D777" i="1"/>
  <c r="E778" i="1"/>
  <c r="F835" i="1"/>
  <c r="F775" i="1"/>
  <c r="D748" i="1"/>
  <c r="F748" i="1"/>
  <c r="F747" i="1" s="1"/>
  <c r="F746" i="1" s="1"/>
  <c r="F734" i="1"/>
  <c r="F34" i="1"/>
  <c r="F724" i="1"/>
  <c r="F723" i="1" s="1"/>
  <c r="F722" i="1" s="1"/>
  <c r="F721" i="1" s="1"/>
  <c r="D724" i="1"/>
  <c r="F715" i="1"/>
  <c r="F714" i="1" s="1"/>
  <c r="F713" i="1" s="1"/>
  <c r="D715" i="1"/>
  <c r="F719" i="1"/>
  <c r="F718" i="1" s="1"/>
  <c r="F717" i="1" s="1"/>
  <c r="D719" i="1"/>
  <c r="F708" i="1"/>
  <c r="F707" i="1" s="1"/>
  <c r="F706" i="1" s="1"/>
  <c r="F705" i="1" s="1"/>
  <c r="F704" i="1" s="1"/>
  <c r="D708" i="1"/>
  <c r="F701" i="1"/>
  <c r="F700" i="1" s="1"/>
  <c r="F699" i="1" s="1"/>
  <c r="F698" i="1" s="1"/>
  <c r="F696" i="1"/>
  <c r="F695" i="1" s="1"/>
  <c r="F694" i="1" s="1"/>
  <c r="F693" i="1" s="1"/>
  <c r="D696" i="1"/>
  <c r="D701" i="1"/>
  <c r="F678" i="1"/>
  <c r="F677" i="1" s="1"/>
  <c r="F686" i="1"/>
  <c r="F685" i="1" s="1"/>
  <c r="F689" i="1"/>
  <c r="F688" i="1" s="1"/>
  <c r="D678" i="1"/>
  <c r="D681" i="1"/>
  <c r="D686" i="1"/>
  <c r="D689" i="1"/>
  <c r="F671" i="1"/>
  <c r="F670" i="1" s="1"/>
  <c r="F669" i="1" s="1"/>
  <c r="F668" i="1" s="1"/>
  <c r="F666" i="1"/>
  <c r="F665" i="1" s="1"/>
  <c r="F664" i="1" s="1"/>
  <c r="F663" i="1" s="1"/>
  <c r="D666" i="1"/>
  <c r="D671" i="1"/>
  <c r="F659" i="1"/>
  <c r="F658" i="1" s="1"/>
  <c r="F657" i="1" s="1"/>
  <c r="F656" i="1" s="1"/>
  <c r="F654" i="1"/>
  <c r="F653" i="1" s="1"/>
  <c r="F652" i="1" s="1"/>
  <c r="F651" i="1" s="1"/>
  <c r="F649" i="1"/>
  <c r="F648" i="1" s="1"/>
  <c r="F647" i="1" s="1"/>
  <c r="F646" i="1" s="1"/>
  <c r="D659" i="1"/>
  <c r="D654" i="1"/>
  <c r="D649" i="1"/>
  <c r="F642" i="1"/>
  <c r="F641" i="1" s="1"/>
  <c r="F640" i="1" s="1"/>
  <c r="F639" i="1" s="1"/>
  <c r="F638" i="1" s="1"/>
  <c r="D642" i="1"/>
  <c r="F632" i="1"/>
  <c r="F631" i="1" s="1"/>
  <c r="F635" i="1"/>
  <c r="F634" i="1" s="1"/>
  <c r="D632" i="1"/>
  <c r="D635" i="1"/>
  <c r="F625" i="1"/>
  <c r="F624" i="1" s="1"/>
  <c r="F623" i="1" s="1"/>
  <c r="F622" i="1" s="1"/>
  <c r="F621" i="1" s="1"/>
  <c r="D625" i="1"/>
  <c r="F390" i="1"/>
  <c r="F389" i="1" s="1"/>
  <c r="F388" i="1" s="1"/>
  <c r="D390" i="1"/>
  <c r="F374" i="1"/>
  <c r="F373" i="1" s="1"/>
  <c r="D374" i="1"/>
  <c r="F352" i="1"/>
  <c r="F357" i="1"/>
  <c r="F361" i="1"/>
  <c r="F368" i="1"/>
  <c r="D368" i="1"/>
  <c r="E368" i="1" s="1"/>
  <c r="D361" i="1"/>
  <c r="E361" i="1" s="1"/>
  <c r="D357" i="1"/>
  <c r="E357" i="1" s="1"/>
  <c r="D352" i="1"/>
  <c r="E352" i="1" s="1"/>
  <c r="F345" i="1"/>
  <c r="F347" i="1"/>
  <c r="F349" i="1"/>
  <c r="D345" i="1"/>
  <c r="E345" i="1" s="1"/>
  <c r="D347" i="1"/>
  <c r="E347" i="1" s="1"/>
  <c r="D349" i="1"/>
  <c r="E349" i="1" s="1"/>
  <c r="F614" i="1"/>
  <c r="F616" i="1"/>
  <c r="D614" i="1"/>
  <c r="E614" i="1" s="1"/>
  <c r="D616" i="1"/>
  <c r="E616" i="1" s="1"/>
  <c r="F607" i="1"/>
  <c r="F606" i="1" s="1"/>
  <c r="F605" i="1" s="1"/>
  <c r="F604" i="1" s="1"/>
  <c r="F603" i="1" s="1"/>
  <c r="D607" i="1"/>
  <c r="D606" i="1" s="1"/>
  <c r="D605" i="1" s="1"/>
  <c r="D604" i="1" s="1"/>
  <c r="D603" i="1" s="1"/>
  <c r="E603" i="1" s="1"/>
  <c r="F585" i="1"/>
  <c r="F584" i="1" s="1"/>
  <c r="F583" i="1" s="1"/>
  <c r="F582" i="1" s="1"/>
  <c r="D585" i="1"/>
  <c r="F596" i="1"/>
  <c r="F595" i="1" s="1"/>
  <c r="F594" i="1" s="1"/>
  <c r="D596" i="1"/>
  <c r="F600" i="1"/>
  <c r="F599" i="1" s="1"/>
  <c r="F598" i="1" s="1"/>
  <c r="D600" i="1"/>
  <c r="F576" i="1"/>
  <c r="F575" i="1" s="1"/>
  <c r="F574" i="1" s="1"/>
  <c r="F573" i="1" s="1"/>
  <c r="D576" i="1"/>
  <c r="F571" i="1"/>
  <c r="F570" i="1" s="1"/>
  <c r="F569" i="1" s="1"/>
  <c r="F568" i="1" s="1"/>
  <c r="D571" i="1"/>
  <c r="F564" i="1"/>
  <c r="F563" i="1" s="1"/>
  <c r="F562" i="1" s="1"/>
  <c r="D564" i="1"/>
  <c r="F560" i="1"/>
  <c r="F559" i="1" s="1"/>
  <c r="F558" i="1" s="1"/>
  <c r="D560" i="1"/>
  <c r="F553" i="1"/>
  <c r="F555" i="1"/>
  <c r="D553" i="1"/>
  <c r="E553" i="1" s="1"/>
  <c r="D555" i="1"/>
  <c r="E555" i="1" s="1"/>
  <c r="F546" i="1"/>
  <c r="F548" i="1"/>
  <c r="D546" i="1"/>
  <c r="E546" i="1" s="1"/>
  <c r="D548" i="1"/>
  <c r="E548" i="1" s="1"/>
  <c r="F537" i="1"/>
  <c r="F541" i="1"/>
  <c r="D537" i="1"/>
  <c r="E537" i="1" s="1"/>
  <c r="D541" i="1"/>
  <c r="E541" i="1" s="1"/>
  <c r="F522" i="1"/>
  <c r="F521" i="1" s="1"/>
  <c r="F520" i="1" s="1"/>
  <c r="F519" i="1" s="1"/>
  <c r="F527" i="1"/>
  <c r="F526" i="1" s="1"/>
  <c r="F530" i="1"/>
  <c r="F529" i="1" s="1"/>
  <c r="D522" i="1"/>
  <c r="D527" i="1"/>
  <c r="D530" i="1"/>
  <c r="F515" i="1"/>
  <c r="F514" i="1" s="1"/>
  <c r="F513" i="1" s="1"/>
  <c r="F512" i="1" s="1"/>
  <c r="D515" i="1"/>
  <c r="F506" i="1"/>
  <c r="F508" i="1"/>
  <c r="F510" i="1"/>
  <c r="D510" i="1"/>
  <c r="E510" i="1" s="1"/>
  <c r="D508" i="1"/>
  <c r="E508" i="1" s="1"/>
  <c r="D506" i="1"/>
  <c r="E506" i="1" s="1"/>
  <c r="F500" i="1"/>
  <c r="F502" i="1"/>
  <c r="D500" i="1"/>
  <c r="E500" i="1" s="1"/>
  <c r="D502" i="1"/>
  <c r="E502" i="1" s="1"/>
  <c r="F494" i="1"/>
  <c r="F493" i="1" s="1"/>
  <c r="F492" i="1" s="1"/>
  <c r="F491" i="1" s="1"/>
  <c r="D494" i="1"/>
  <c r="F487" i="1"/>
  <c r="F486" i="1" s="1"/>
  <c r="F484" i="1"/>
  <c r="F483" i="1" s="1"/>
  <c r="F480" i="1"/>
  <c r="F479" i="1" s="1"/>
  <c r="F478" i="1" s="1"/>
  <c r="F475" i="1"/>
  <c r="F474" i="1" s="1"/>
  <c r="F473" i="1" s="1"/>
  <c r="F471" i="1"/>
  <c r="F470" i="1" s="1"/>
  <c r="F469" i="1" s="1"/>
  <c r="F463" i="1"/>
  <c r="F465" i="1"/>
  <c r="F458" i="1"/>
  <c r="F457" i="1" s="1"/>
  <c r="F456" i="1" s="1"/>
  <c r="F455" i="1" s="1"/>
  <c r="D458" i="1"/>
  <c r="D463" i="1"/>
  <c r="E463" i="1" s="1"/>
  <c r="D465" i="1"/>
  <c r="E465" i="1" s="1"/>
  <c r="D471" i="1"/>
  <c r="D475" i="1"/>
  <c r="D480" i="1"/>
  <c r="D484" i="1"/>
  <c r="D487" i="1"/>
  <c r="F447" i="1"/>
  <c r="F446" i="1" s="1"/>
  <c r="F445" i="1" s="1"/>
  <c r="F451" i="1"/>
  <c r="F450" i="1" s="1"/>
  <c r="F449" i="1" s="1"/>
  <c r="D447" i="1"/>
  <c r="D451" i="1"/>
  <c r="F440" i="1"/>
  <c r="F439" i="1" s="1"/>
  <c r="F438" i="1" s="1"/>
  <c r="F437" i="1" s="1"/>
  <c r="F435" i="1"/>
  <c r="F434" i="1" s="1"/>
  <c r="F433" i="1" s="1"/>
  <c r="F431" i="1"/>
  <c r="F430" i="1" s="1"/>
  <c r="F429" i="1" s="1"/>
  <c r="F426" i="1"/>
  <c r="F425" i="1" s="1"/>
  <c r="F424" i="1" s="1"/>
  <c r="F423" i="1" s="1"/>
  <c r="D440" i="1"/>
  <c r="D435" i="1"/>
  <c r="D431" i="1"/>
  <c r="D426" i="1"/>
  <c r="F399" i="1"/>
  <c r="F398" i="1" s="1"/>
  <c r="F397" i="1" s="1"/>
  <c r="F403" i="1"/>
  <c r="F402" i="1" s="1"/>
  <c r="F401" i="1" s="1"/>
  <c r="F408" i="1"/>
  <c r="F407" i="1" s="1"/>
  <c r="F406" i="1" s="1"/>
  <c r="F405" i="1" s="1"/>
  <c r="F413" i="1"/>
  <c r="F412" i="1" s="1"/>
  <c r="F411" i="1" s="1"/>
  <c r="F417" i="1"/>
  <c r="F419" i="1"/>
  <c r="D417" i="1"/>
  <c r="E417" i="1" s="1"/>
  <c r="D419" i="1"/>
  <c r="E419" i="1" s="1"/>
  <c r="D413" i="1"/>
  <c r="D408" i="1"/>
  <c r="D403" i="1"/>
  <c r="D399" i="1"/>
  <c r="F331" i="1"/>
  <c r="F330" i="1" s="1"/>
  <c r="F329" i="1" s="1"/>
  <c r="D331" i="1"/>
  <c r="D311" i="1"/>
  <c r="E311" i="1" s="1"/>
  <c r="F234" i="1"/>
  <c r="F237" i="1"/>
  <c r="F239" i="1"/>
  <c r="F241" i="1"/>
  <c r="F244" i="1"/>
  <c r="F247" i="1"/>
  <c r="F252" i="1"/>
  <c r="F254" i="1"/>
  <c r="F258" i="1"/>
  <c r="F261" i="1"/>
  <c r="E261" i="1"/>
  <c r="E258" i="1"/>
  <c r="E254" i="1"/>
  <c r="E252" i="1"/>
  <c r="E247" i="1"/>
  <c r="E244" i="1"/>
  <c r="E241" i="1"/>
  <c r="E239" i="1"/>
  <c r="E237" i="1"/>
  <c r="E234" i="1"/>
  <c r="F206" i="1"/>
  <c r="F202" i="1"/>
  <c r="F198" i="1"/>
  <c r="F200" i="1"/>
  <c r="F192" i="1"/>
  <c r="F188" i="1"/>
  <c r="F185" i="1"/>
  <c r="F184" i="1" s="1"/>
  <c r="F181" i="1"/>
  <c r="F179" i="1"/>
  <c r="F175" i="1"/>
  <c r="F174" i="1" s="1"/>
  <c r="F171" i="1"/>
  <c r="F170" i="1" s="1"/>
  <c r="F168" i="1"/>
  <c r="F162" i="1"/>
  <c r="F161" i="1" s="1"/>
  <c r="F153" i="1"/>
  <c r="F143" i="1"/>
  <c r="F136" i="1"/>
  <c r="F131" i="1"/>
  <c r="F124" i="1"/>
  <c r="F126" i="1"/>
  <c r="F128" i="1"/>
  <c r="F111" i="1"/>
  <c r="F109" i="1"/>
  <c r="F106" i="1"/>
  <c r="F105" i="1" s="1"/>
  <c r="F102" i="1"/>
  <c r="F101" i="1" s="1"/>
  <c r="F98" i="1"/>
  <c r="F97" i="1" s="1"/>
  <c r="F87" i="1"/>
  <c r="F91" i="1"/>
  <c r="F94" i="1"/>
  <c r="F78" i="1"/>
  <c r="F81" i="1"/>
  <c r="F73" i="1"/>
  <c r="F75" i="1"/>
  <c r="F57" i="1"/>
  <c r="F60" i="1"/>
  <c r="F63" i="1"/>
  <c r="F66" i="1"/>
  <c r="F328" i="1" l="1"/>
  <c r="D412" i="1"/>
  <c r="E413" i="1"/>
  <c r="D439" i="1"/>
  <c r="E440" i="1"/>
  <c r="D483" i="1"/>
  <c r="E483" i="1" s="1"/>
  <c r="E484" i="1"/>
  <c r="D457" i="1"/>
  <c r="E458" i="1"/>
  <c r="D526" i="1"/>
  <c r="E526" i="1" s="1"/>
  <c r="E527" i="1"/>
  <c r="D398" i="1"/>
  <c r="E399" i="1"/>
  <c r="D407" i="1"/>
  <c r="E408" i="1"/>
  <c r="D425" i="1"/>
  <c r="D424" i="1" s="1"/>
  <c r="E426" i="1"/>
  <c r="E425" i="1" s="1"/>
  <c r="D434" i="1"/>
  <c r="E435" i="1"/>
  <c r="D450" i="1"/>
  <c r="E451" i="1"/>
  <c r="D486" i="1"/>
  <c r="E486" i="1" s="1"/>
  <c r="E487" i="1"/>
  <c r="D479" i="1"/>
  <c r="E480" i="1"/>
  <c r="D470" i="1"/>
  <c r="E471" i="1"/>
  <c r="D493" i="1"/>
  <c r="E494" i="1"/>
  <c r="D514" i="1"/>
  <c r="E515" i="1"/>
  <c r="D529" i="1"/>
  <c r="E529" i="1" s="1"/>
  <c r="E530" i="1"/>
  <c r="D521" i="1"/>
  <c r="E522" i="1"/>
  <c r="D559" i="1"/>
  <c r="E560" i="1"/>
  <c r="D563" i="1"/>
  <c r="E564" i="1"/>
  <c r="D570" i="1"/>
  <c r="E571" i="1"/>
  <c r="D575" i="1"/>
  <c r="E576" i="1"/>
  <c r="D599" i="1"/>
  <c r="E600" i="1"/>
  <c r="D595" i="1"/>
  <c r="E596" i="1"/>
  <c r="D584" i="1"/>
  <c r="E585" i="1"/>
  <c r="D373" i="1"/>
  <c r="E373" i="1" s="1"/>
  <c r="E374" i="1"/>
  <c r="D389" i="1"/>
  <c r="E390" i="1"/>
  <c r="D624" i="1"/>
  <c r="E625" i="1"/>
  <c r="D634" i="1"/>
  <c r="E634" i="1" s="1"/>
  <c r="E635" i="1"/>
  <c r="D641" i="1"/>
  <c r="E642" i="1"/>
  <c r="D648" i="1"/>
  <c r="E649" i="1"/>
  <c r="D658" i="1"/>
  <c r="E659" i="1"/>
  <c r="D670" i="1"/>
  <c r="E671" i="1"/>
  <c r="D688" i="1"/>
  <c r="E688" i="1" s="1"/>
  <c r="E689" i="1"/>
  <c r="D680" i="1"/>
  <c r="E680" i="1" s="1"/>
  <c r="E681" i="1"/>
  <c r="D695" i="1"/>
  <c r="E696" i="1"/>
  <c r="D718" i="1"/>
  <c r="E719" i="1"/>
  <c r="D714" i="1"/>
  <c r="E715" i="1"/>
  <c r="D723" i="1"/>
  <c r="E724" i="1"/>
  <c r="D776" i="1"/>
  <c r="E777" i="1"/>
  <c r="D792" i="1"/>
  <c r="E792" i="1" s="1"/>
  <c r="E793" i="1"/>
  <c r="D823" i="1"/>
  <c r="E824" i="1"/>
  <c r="D736" i="1"/>
  <c r="E737" i="1"/>
  <c r="D741" i="1"/>
  <c r="E742" i="1"/>
  <c r="D758" i="1"/>
  <c r="E759" i="1"/>
  <c r="D729" i="1"/>
  <c r="E730" i="1"/>
  <c r="D841" i="1"/>
  <c r="E841" i="1" s="1"/>
  <c r="E842" i="1"/>
  <c r="D402" i="1"/>
  <c r="E403" i="1"/>
  <c r="D430" i="1"/>
  <c r="E431" i="1"/>
  <c r="D446" i="1"/>
  <c r="E447" i="1"/>
  <c r="D474" i="1"/>
  <c r="E475" i="1"/>
  <c r="D631" i="1"/>
  <c r="E631" i="1" s="1"/>
  <c r="E632" i="1"/>
  <c r="D653" i="1"/>
  <c r="E654" i="1"/>
  <c r="D665" i="1"/>
  <c r="E666" i="1"/>
  <c r="D685" i="1"/>
  <c r="E685" i="1" s="1"/>
  <c r="E686" i="1"/>
  <c r="D677" i="1"/>
  <c r="E677" i="1" s="1"/>
  <c r="E678" i="1"/>
  <c r="D700" i="1"/>
  <c r="E701" i="1"/>
  <c r="D707" i="1"/>
  <c r="E708" i="1"/>
  <c r="D747" i="1"/>
  <c r="E748" i="1"/>
  <c r="D898" i="1"/>
  <c r="E898" i="1" s="1"/>
  <c r="E905" i="1"/>
  <c r="E868" i="1"/>
  <c r="D866" i="1"/>
  <c r="D836" i="1"/>
  <c r="E837" i="1"/>
  <c r="E848" i="1"/>
  <c r="D847" i="1"/>
  <c r="E847" i="1" s="1"/>
  <c r="F167" i="1"/>
  <c r="D330" i="1"/>
  <c r="D329" i="1" s="1"/>
  <c r="E331" i="1"/>
  <c r="F205" i="1"/>
  <c r="F773" i="1"/>
  <c r="F771" i="1" s="1"/>
  <c r="F712" i="1"/>
  <c r="F684" i="1"/>
  <c r="F683" i="1" s="1"/>
  <c r="D536" i="1"/>
  <c r="F536" i="1"/>
  <c r="F535" i="1" s="1"/>
  <c r="F534" i="1" s="1"/>
  <c r="F545" i="1"/>
  <c r="F544" i="1" s="1"/>
  <c r="F543" i="1" s="1"/>
  <c r="F552" i="1"/>
  <c r="F551" i="1" s="1"/>
  <c r="F550" i="1" s="1"/>
  <c r="D613" i="1"/>
  <c r="F630" i="1"/>
  <c r="F629" i="1" s="1"/>
  <c r="F628" i="1" s="1"/>
  <c r="F711" i="1"/>
  <c r="F645" i="1"/>
  <c r="F525" i="1"/>
  <c r="F524" i="1" s="1"/>
  <c r="F518" i="1" s="1"/>
  <c r="F593" i="1"/>
  <c r="F581" i="1" s="1"/>
  <c r="F579" i="1" s="1"/>
  <c r="D344" i="1"/>
  <c r="E344" i="1" s="1"/>
  <c r="F662" i="1"/>
  <c r="F692" i="1"/>
  <c r="D351" i="1"/>
  <c r="E351" i="1" s="1"/>
  <c r="F344" i="1"/>
  <c r="F613" i="1"/>
  <c r="F612" i="1" s="1"/>
  <c r="F611" i="1" s="1"/>
  <c r="F610" i="1" s="1"/>
  <c r="F351" i="1"/>
  <c r="F567" i="1"/>
  <c r="D499" i="1"/>
  <c r="F505" i="1"/>
  <c r="F504" i="1" s="1"/>
  <c r="D552" i="1"/>
  <c r="F557" i="1"/>
  <c r="D545" i="1"/>
  <c r="F499" i="1"/>
  <c r="F498" i="1" s="1"/>
  <c r="F482" i="1"/>
  <c r="F477" i="1" s="1"/>
  <c r="D505" i="1"/>
  <c r="D462" i="1"/>
  <c r="F462" i="1"/>
  <c r="F461" i="1" s="1"/>
  <c r="F460" i="1" s="1"/>
  <c r="F468" i="1"/>
  <c r="D416" i="1"/>
  <c r="F444" i="1"/>
  <c r="F443" i="1" s="1"/>
  <c r="F428" i="1"/>
  <c r="F422" i="1" s="1"/>
  <c r="F396" i="1"/>
  <c r="F416" i="1"/>
  <c r="F415" i="1" s="1"/>
  <c r="F410" i="1" s="1"/>
  <c r="F77" i="1"/>
  <c r="F130" i="1"/>
  <c r="F123" i="1"/>
  <c r="F68" i="1"/>
  <c r="F86" i="1"/>
  <c r="F178" i="1"/>
  <c r="E264" i="1"/>
  <c r="F56" i="1"/>
  <c r="F187" i="1"/>
  <c r="F108" i="1"/>
  <c r="F104" i="1" s="1"/>
  <c r="F264" i="1"/>
  <c r="D206" i="1"/>
  <c r="D202" i="1"/>
  <c r="E202" i="1" s="1"/>
  <c r="H202" i="1" s="1"/>
  <c r="D200" i="1"/>
  <c r="E200" i="1" s="1"/>
  <c r="H200" i="1" s="1"/>
  <c r="D198" i="1"/>
  <c r="E198" i="1" s="1"/>
  <c r="D192" i="1"/>
  <c r="E192" i="1" s="1"/>
  <c r="H192" i="1" s="1"/>
  <c r="D188" i="1"/>
  <c r="E188" i="1" s="1"/>
  <c r="H188" i="1" s="1"/>
  <c r="D185" i="1"/>
  <c r="D181" i="1"/>
  <c r="E181" i="1" s="1"/>
  <c r="D179" i="1"/>
  <c r="D175" i="1"/>
  <c r="D171" i="1"/>
  <c r="D168" i="1"/>
  <c r="D162" i="1"/>
  <c r="D153" i="1"/>
  <c r="E153" i="1" s="1"/>
  <c r="H153" i="1" s="1"/>
  <c r="D143" i="1"/>
  <c r="E143" i="1" s="1"/>
  <c r="H143" i="1" s="1"/>
  <c r="D136" i="1"/>
  <c r="E136" i="1" s="1"/>
  <c r="H136" i="1" s="1"/>
  <c r="D131" i="1"/>
  <c r="E131" i="1" s="1"/>
  <c r="H131" i="1" s="1"/>
  <c r="D128" i="1"/>
  <c r="E128" i="1" s="1"/>
  <c r="H128" i="1" s="1"/>
  <c r="D126" i="1"/>
  <c r="E126" i="1" s="1"/>
  <c r="H126" i="1" s="1"/>
  <c r="D124" i="1"/>
  <c r="E124" i="1" s="1"/>
  <c r="H124" i="1" s="1"/>
  <c r="D111" i="1"/>
  <c r="E111" i="1" s="1"/>
  <c r="D109" i="1"/>
  <c r="E109" i="1" s="1"/>
  <c r="H109" i="1" s="1"/>
  <c r="D106" i="1"/>
  <c r="D98" i="1"/>
  <c r="D102" i="1"/>
  <c r="D94" i="1"/>
  <c r="E94" i="1" s="1"/>
  <c r="H94" i="1" s="1"/>
  <c r="D91" i="1"/>
  <c r="E91" i="1" s="1"/>
  <c r="H91" i="1" s="1"/>
  <c r="D87" i="1"/>
  <c r="E87" i="1" s="1"/>
  <c r="H87" i="1" s="1"/>
  <c r="D81" i="1"/>
  <c r="E81" i="1" s="1"/>
  <c r="H81" i="1" s="1"/>
  <c r="D78" i="1"/>
  <c r="E78" i="1" s="1"/>
  <c r="H78" i="1" s="1"/>
  <c r="D73" i="1"/>
  <c r="E73" i="1" s="1"/>
  <c r="D75" i="1"/>
  <c r="E75" i="1" s="1"/>
  <c r="H75" i="1" s="1"/>
  <c r="E69" i="1"/>
  <c r="H69" i="1" s="1"/>
  <c r="D60" i="1"/>
  <c r="E60" i="1" s="1"/>
  <c r="H60" i="1" s="1"/>
  <c r="D63" i="1"/>
  <c r="E63" i="1" s="1"/>
  <c r="H63" i="1" s="1"/>
  <c r="D66" i="1"/>
  <c r="E66" i="1" s="1"/>
  <c r="D57" i="1"/>
  <c r="E57" i="1" s="1"/>
  <c r="H57" i="1" s="1"/>
  <c r="D33" i="1"/>
  <c r="E33" i="1" s="1"/>
  <c r="H33" i="1" s="1"/>
  <c r="D30" i="1"/>
  <c r="E30" i="1" s="1"/>
  <c r="H30" i="1" s="1"/>
  <c r="F224" i="1" l="1"/>
  <c r="D525" i="1"/>
  <c r="D684" i="1"/>
  <c r="E684" i="1" s="1"/>
  <c r="F228" i="1"/>
  <c r="D482" i="1"/>
  <c r="E482" i="1" s="1"/>
  <c r="D101" i="1"/>
  <c r="E101" i="1" s="1"/>
  <c r="H101" i="1" s="1"/>
  <c r="E102" i="1"/>
  <c r="H102" i="1" s="1"/>
  <c r="D161" i="1"/>
  <c r="E161" i="1" s="1"/>
  <c r="H161" i="1" s="1"/>
  <c r="E162" i="1"/>
  <c r="H162" i="1" s="1"/>
  <c r="D170" i="1"/>
  <c r="E170" i="1" s="1"/>
  <c r="H170" i="1" s="1"/>
  <c r="E171" i="1"/>
  <c r="H171" i="1" s="1"/>
  <c r="D178" i="1"/>
  <c r="E178" i="1" s="1"/>
  <c r="H178" i="1" s="1"/>
  <c r="E179" i="1"/>
  <c r="H179" i="1" s="1"/>
  <c r="D415" i="1"/>
  <c r="E416" i="1"/>
  <c r="D498" i="1"/>
  <c r="E498" i="1" s="1"/>
  <c r="E499" i="1"/>
  <c r="D683" i="1"/>
  <c r="D612" i="1"/>
  <c r="E613" i="1"/>
  <c r="D535" i="1"/>
  <c r="E536" i="1"/>
  <c r="E836" i="1"/>
  <c r="D835" i="1"/>
  <c r="E835" i="1" s="1"/>
  <c r="D746" i="1"/>
  <c r="E746" i="1" s="1"/>
  <c r="E747" i="1"/>
  <c r="D97" i="1"/>
  <c r="E97" i="1" s="1"/>
  <c r="H97" i="1" s="1"/>
  <c r="E98" i="1"/>
  <c r="H98" i="1" s="1"/>
  <c r="D174" i="1"/>
  <c r="E174" i="1" s="1"/>
  <c r="H174" i="1" s="1"/>
  <c r="E175" i="1"/>
  <c r="H175" i="1" s="1"/>
  <c r="D461" i="1"/>
  <c r="E462" i="1"/>
  <c r="D504" i="1"/>
  <c r="E504" i="1" s="1"/>
  <c r="E505" i="1"/>
  <c r="D524" i="1"/>
  <c r="E525" i="1"/>
  <c r="D544" i="1"/>
  <c r="E545" i="1"/>
  <c r="D630" i="1"/>
  <c r="D676" i="1"/>
  <c r="D864" i="1"/>
  <c r="E864" i="1" s="1"/>
  <c r="E866" i="1"/>
  <c r="D473" i="1"/>
  <c r="E473" i="1" s="1"/>
  <c r="E474" i="1"/>
  <c r="D445" i="1"/>
  <c r="E446" i="1"/>
  <c r="D429" i="1"/>
  <c r="E430" i="1"/>
  <c r="D401" i="1"/>
  <c r="E401" i="1" s="1"/>
  <c r="E402" i="1"/>
  <c r="D728" i="1"/>
  <c r="E729" i="1"/>
  <c r="D757" i="1"/>
  <c r="E758" i="1"/>
  <c r="D740" i="1"/>
  <c r="E740" i="1" s="1"/>
  <c r="E741" i="1"/>
  <c r="D735" i="1"/>
  <c r="E736" i="1"/>
  <c r="D816" i="1"/>
  <c r="E816" i="1" s="1"/>
  <c r="E823" i="1"/>
  <c r="E776" i="1"/>
  <c r="D775" i="1"/>
  <c r="D722" i="1"/>
  <c r="E723" i="1"/>
  <c r="D713" i="1"/>
  <c r="E714" i="1"/>
  <c r="D717" i="1"/>
  <c r="E717" i="1" s="1"/>
  <c r="E718" i="1"/>
  <c r="D694" i="1"/>
  <c r="E695" i="1"/>
  <c r="D669" i="1"/>
  <c r="E670" i="1"/>
  <c r="D657" i="1"/>
  <c r="E658" i="1"/>
  <c r="D647" i="1"/>
  <c r="E648" i="1"/>
  <c r="D640" i="1"/>
  <c r="E641" i="1"/>
  <c r="D623" i="1"/>
  <c r="E624" i="1"/>
  <c r="D388" i="1"/>
  <c r="E389" i="1"/>
  <c r="D583" i="1"/>
  <c r="E584" i="1"/>
  <c r="D594" i="1"/>
  <c r="E595" i="1"/>
  <c r="D598" i="1"/>
  <c r="E598" i="1" s="1"/>
  <c r="E599" i="1"/>
  <c r="D574" i="1"/>
  <c r="E575" i="1"/>
  <c r="D569" i="1"/>
  <c r="E570" i="1"/>
  <c r="D562" i="1"/>
  <c r="E562" i="1" s="1"/>
  <c r="E563" i="1"/>
  <c r="D558" i="1"/>
  <c r="E559" i="1"/>
  <c r="D520" i="1"/>
  <c r="E521" i="1"/>
  <c r="D513" i="1"/>
  <c r="E514" i="1"/>
  <c r="D492" i="1"/>
  <c r="E493" i="1"/>
  <c r="D469" i="1"/>
  <c r="E470" i="1"/>
  <c r="D478" i="1"/>
  <c r="E478" i="1" s="1"/>
  <c r="E479" i="1"/>
  <c r="D449" i="1"/>
  <c r="E449" i="1" s="1"/>
  <c r="E450" i="1"/>
  <c r="D105" i="1"/>
  <c r="E105" i="1" s="1"/>
  <c r="H105" i="1" s="1"/>
  <c r="E106" i="1"/>
  <c r="H106" i="1" s="1"/>
  <c r="D551" i="1"/>
  <c r="E552" i="1"/>
  <c r="D706" i="1"/>
  <c r="E707" i="1"/>
  <c r="D699" i="1"/>
  <c r="E700" i="1"/>
  <c r="D664" i="1"/>
  <c r="E665" i="1"/>
  <c r="D652" i="1"/>
  <c r="E653" i="1"/>
  <c r="F226" i="1"/>
  <c r="D433" i="1"/>
  <c r="E433" i="1" s="1"/>
  <c r="E434" i="1"/>
  <c r="D423" i="1"/>
  <c r="E424" i="1"/>
  <c r="D406" i="1"/>
  <c r="E407" i="1"/>
  <c r="D397" i="1"/>
  <c r="E398" i="1"/>
  <c r="D456" i="1"/>
  <c r="E457" i="1"/>
  <c r="D438" i="1"/>
  <c r="E439" i="1"/>
  <c r="D411" i="1"/>
  <c r="E411" i="1" s="1"/>
  <c r="E412" i="1"/>
  <c r="D184" i="1"/>
  <c r="E184" i="1" s="1"/>
  <c r="E185" i="1"/>
  <c r="D205" i="1"/>
  <c r="E205" i="1" s="1"/>
  <c r="E206" i="1"/>
  <c r="H206" i="1" s="1"/>
  <c r="E330" i="1"/>
  <c r="D167" i="1"/>
  <c r="E167" i="1" s="1"/>
  <c r="H167" i="1" s="1"/>
  <c r="E168" i="1"/>
  <c r="H168" i="1" s="1"/>
  <c r="F183" i="1"/>
  <c r="F343" i="1"/>
  <c r="F342" i="1" s="1"/>
  <c r="F681" i="1"/>
  <c r="F680" i="1" s="1"/>
  <c r="F676" i="1" s="1"/>
  <c r="F675" i="1" s="1"/>
  <c r="D343" i="1"/>
  <c r="F497" i="1"/>
  <c r="F490" i="1" s="1"/>
  <c r="F533" i="1"/>
  <c r="F454" i="1"/>
  <c r="F395" i="1"/>
  <c r="F122" i="1"/>
  <c r="F55" i="1"/>
  <c r="F54" i="1" s="1"/>
  <c r="D130" i="1"/>
  <c r="E130" i="1" s="1"/>
  <c r="H130" i="1" s="1"/>
  <c r="D187" i="1"/>
  <c r="E187" i="1" s="1"/>
  <c r="H187" i="1" s="1"/>
  <c r="D108" i="1"/>
  <c r="D123" i="1"/>
  <c r="E123" i="1" s="1"/>
  <c r="H123" i="1" s="1"/>
  <c r="D86" i="1"/>
  <c r="E86" i="1" s="1"/>
  <c r="H86" i="1" s="1"/>
  <c r="D56" i="1"/>
  <c r="E56" i="1" s="1"/>
  <c r="H56" i="1" s="1"/>
  <c r="D68" i="1"/>
  <c r="E68" i="1" s="1"/>
  <c r="H68" i="1" s="1"/>
  <c r="D77" i="1"/>
  <c r="E77" i="1" s="1"/>
  <c r="H77" i="1" s="1"/>
  <c r="D34" i="1"/>
  <c r="E34" i="1" s="1"/>
  <c r="F765" i="1"/>
  <c r="F764" i="1" s="1"/>
  <c r="F763" i="1" s="1"/>
  <c r="D765" i="1"/>
  <c r="D497" i="1" l="1"/>
  <c r="F113" i="1"/>
  <c r="F115" i="1" s="1"/>
  <c r="D651" i="1"/>
  <c r="E651" i="1" s="1"/>
  <c r="E652" i="1"/>
  <c r="D663" i="1"/>
  <c r="E664" i="1"/>
  <c r="D705" i="1"/>
  <c r="E706" i="1"/>
  <c r="E469" i="1"/>
  <c r="D468" i="1"/>
  <c r="E468" i="1" s="1"/>
  <c r="D491" i="1"/>
  <c r="E491" i="1" s="1"/>
  <c r="E492" i="1"/>
  <c r="D512" i="1"/>
  <c r="E512" i="1" s="1"/>
  <c r="E513" i="1"/>
  <c r="E558" i="1"/>
  <c r="D557" i="1"/>
  <c r="E557" i="1" s="1"/>
  <c r="D573" i="1"/>
  <c r="E573" i="1" s="1"/>
  <c r="E574" i="1"/>
  <c r="E594" i="1"/>
  <c r="D593" i="1"/>
  <c r="E388" i="1"/>
  <c r="D668" i="1"/>
  <c r="E668" i="1" s="1"/>
  <c r="E669" i="1"/>
  <c r="D764" i="1"/>
  <c r="E764" i="1" s="1"/>
  <c r="E765" i="1"/>
  <c r="D104" i="1"/>
  <c r="E104" i="1" s="1"/>
  <c r="H104" i="1" s="1"/>
  <c r="E108" i="1"/>
  <c r="H108" i="1" s="1"/>
  <c r="F393" i="1"/>
  <c r="E497" i="1"/>
  <c r="D342" i="1"/>
  <c r="E343" i="1"/>
  <c r="F223" i="1"/>
  <c r="D437" i="1"/>
  <c r="E437" i="1" s="1"/>
  <c r="E438" i="1"/>
  <c r="D455" i="1"/>
  <c r="E456" i="1"/>
  <c r="E397" i="1"/>
  <c r="D396" i="1"/>
  <c r="D405" i="1"/>
  <c r="E405" i="1" s="1"/>
  <c r="E406" i="1"/>
  <c r="E423" i="1"/>
  <c r="D773" i="1"/>
  <c r="E775" i="1"/>
  <c r="D675" i="1"/>
  <c r="E676" i="1"/>
  <c r="F225" i="1"/>
  <c r="D698" i="1"/>
  <c r="E698" i="1" s="1"/>
  <c r="E699" i="1"/>
  <c r="D550" i="1"/>
  <c r="E550" i="1" s="1"/>
  <c r="E551" i="1"/>
  <c r="D519" i="1"/>
  <c r="E519" i="1" s="1"/>
  <c r="E520" i="1"/>
  <c r="D568" i="1"/>
  <c r="E569" i="1"/>
  <c r="D582" i="1"/>
  <c r="E583" i="1"/>
  <c r="D622" i="1"/>
  <c r="E623" i="1"/>
  <c r="D639" i="1"/>
  <c r="E640" i="1"/>
  <c r="D646" i="1"/>
  <c r="E647" i="1"/>
  <c r="D656" i="1"/>
  <c r="E656" i="1" s="1"/>
  <c r="E657" i="1"/>
  <c r="D693" i="1"/>
  <c r="E694" i="1"/>
  <c r="E713" i="1"/>
  <c r="D712" i="1"/>
  <c r="D721" i="1"/>
  <c r="E721" i="1" s="1"/>
  <c r="E722" i="1"/>
  <c r="E735" i="1"/>
  <c r="D734" i="1"/>
  <c r="E734" i="1" s="1"/>
  <c r="D756" i="1"/>
  <c r="E756" i="1" s="1"/>
  <c r="E757" i="1"/>
  <c r="D727" i="1"/>
  <c r="E727" i="1" s="1"/>
  <c r="E728" i="1"/>
  <c r="E429" i="1"/>
  <c r="D428" i="1"/>
  <c r="E445" i="1"/>
  <c r="D444" i="1"/>
  <c r="D629" i="1"/>
  <c r="E630" i="1"/>
  <c r="D543" i="1"/>
  <c r="E544" i="1"/>
  <c r="E524" i="1"/>
  <c r="D460" i="1"/>
  <c r="E460" i="1" s="1"/>
  <c r="E461" i="1"/>
  <c r="D534" i="1"/>
  <c r="E535" i="1"/>
  <c r="D611" i="1"/>
  <c r="E612" i="1"/>
  <c r="E683" i="1"/>
  <c r="D477" i="1"/>
  <c r="E477" i="1" s="1"/>
  <c r="D410" i="1"/>
  <c r="E415" i="1"/>
  <c r="F208" i="1"/>
  <c r="F121" i="1"/>
  <c r="E329" i="1"/>
  <c r="D328" i="1"/>
  <c r="E328" i="1" s="1"/>
  <c r="D183" i="1"/>
  <c r="E183" i="1" s="1"/>
  <c r="H183" i="1" s="1"/>
  <c r="F341" i="1"/>
  <c r="F326" i="1" s="1"/>
  <c r="D341" i="1"/>
  <c r="E341" i="1" s="1"/>
  <c r="F674" i="1"/>
  <c r="F619" i="1" s="1"/>
  <c r="D122" i="1"/>
  <c r="D55" i="1"/>
  <c r="D54" i="1" s="1"/>
  <c r="D763" i="1" l="1"/>
  <c r="D518" i="1"/>
  <c r="E518" i="1" s="1"/>
  <c r="D228" i="1"/>
  <c r="E228" i="1" s="1"/>
  <c r="E410" i="1"/>
  <c r="D443" i="1"/>
  <c r="E443" i="1" s="1"/>
  <c r="E444" i="1"/>
  <c r="D422" i="1"/>
  <c r="E422" i="1" s="1"/>
  <c r="E428" i="1"/>
  <c r="D711" i="1"/>
  <c r="E711" i="1" s="1"/>
  <c r="E712" i="1"/>
  <c r="E675" i="1"/>
  <c r="D674" i="1"/>
  <c r="E674" i="1" s="1"/>
  <c r="E773" i="1"/>
  <c r="D771" i="1"/>
  <c r="E771" i="1" s="1"/>
  <c r="E455" i="1"/>
  <c r="D454" i="1"/>
  <c r="E454" i="1" s="1"/>
  <c r="F324" i="1"/>
  <c r="D610" i="1"/>
  <c r="E610" i="1" s="1"/>
  <c r="E611" i="1"/>
  <c r="E534" i="1"/>
  <c r="D533" i="1"/>
  <c r="E533" i="1" s="1"/>
  <c r="E543" i="1"/>
  <c r="D628" i="1"/>
  <c r="E628" i="1" s="1"/>
  <c r="E629" i="1"/>
  <c r="E693" i="1"/>
  <c r="D692" i="1"/>
  <c r="E692" i="1" s="1"/>
  <c r="E646" i="1"/>
  <c r="D645" i="1"/>
  <c r="E645" i="1" s="1"/>
  <c r="D638" i="1"/>
  <c r="E638" i="1" s="1"/>
  <c r="E639" i="1"/>
  <c r="D621" i="1"/>
  <c r="E621" i="1" s="1"/>
  <c r="E622" i="1"/>
  <c r="E582" i="1"/>
  <c r="D581" i="1"/>
  <c r="E568" i="1"/>
  <c r="D567" i="1"/>
  <c r="E567" i="1" s="1"/>
  <c r="D224" i="1"/>
  <c r="E224" i="1" s="1"/>
  <c r="E396" i="1"/>
  <c r="D225" i="1"/>
  <c r="E225" i="1" s="1"/>
  <c r="D395" i="1"/>
  <c r="F229" i="1"/>
  <c r="E342" i="1"/>
  <c r="D223" i="1"/>
  <c r="D490" i="1"/>
  <c r="E490" i="1" s="1"/>
  <c r="E593" i="1"/>
  <c r="E763" i="1"/>
  <c r="D226" i="1"/>
  <c r="E226" i="1" s="1"/>
  <c r="D704" i="1"/>
  <c r="E704" i="1" s="1"/>
  <c r="E705" i="1"/>
  <c r="E663" i="1"/>
  <c r="D662" i="1"/>
  <c r="E662" i="1" s="1"/>
  <c r="D326" i="1"/>
  <c r="E326" i="1" s="1"/>
  <c r="D121" i="1"/>
  <c r="E122" i="1"/>
  <c r="H122" i="1" s="1"/>
  <c r="D113" i="1"/>
  <c r="E55" i="1"/>
  <c r="H55" i="1" l="1"/>
  <c r="E54" i="1"/>
  <c r="E113" i="1"/>
  <c r="H113" i="1" s="1"/>
  <c r="D115" i="1"/>
  <c r="E115" i="1" s="1"/>
  <c r="D619" i="1"/>
  <c r="E619" i="1" s="1"/>
  <c r="E223" i="1"/>
  <c r="D229" i="1"/>
  <c r="E229" i="1" s="1"/>
  <c r="F322" i="1"/>
  <c r="F312" i="1"/>
  <c r="E395" i="1"/>
  <c r="D393" i="1"/>
  <c r="E393" i="1" s="1"/>
  <c r="D579" i="1"/>
  <c r="E579" i="1" s="1"/>
  <c r="E581" i="1"/>
  <c r="D208" i="1"/>
  <c r="E208" i="1" s="1"/>
  <c r="H208" i="1" s="1"/>
  <c r="E121" i="1"/>
  <c r="H121" i="1" s="1"/>
  <c r="F311" i="1" l="1"/>
  <c r="G311" i="1" s="1"/>
  <c r="G312" i="1"/>
  <c r="D324" i="1"/>
  <c r="D322" i="1" s="1"/>
  <c r="E322" i="1" s="1"/>
  <c r="E324" i="1" l="1"/>
</calcChain>
</file>

<file path=xl/sharedStrings.xml><?xml version="1.0" encoding="utf-8"?>
<sst xmlns="http://schemas.openxmlformats.org/spreadsheetml/2006/main" count="2390" uniqueCount="530">
  <si>
    <t>Indeks</t>
  </si>
  <si>
    <t>UKUPNO PRIHODI</t>
  </si>
  <si>
    <t>Rashodi poslovanja</t>
  </si>
  <si>
    <t>UKUPNO RASHODI</t>
  </si>
  <si>
    <t>RAZLIKA - VIŠAK/MANJAK</t>
  </si>
  <si>
    <t/>
  </si>
  <si>
    <t>Detaljan prikaz ostvarenje prihoda i rashoda po ekonomskoj klasifikaciji:</t>
  </si>
  <si>
    <t>PRIHODI</t>
  </si>
  <si>
    <t>PRIHODI POSLOVANJA</t>
  </si>
  <si>
    <t>PRIHODI OD POREZA</t>
  </si>
  <si>
    <t>Porez i prirez na dohodak</t>
  </si>
  <si>
    <t>Porez i prirez na dohodak od nesamostalnog
rada</t>
  </si>
  <si>
    <t>Povrat poreza i prireza na dohodak po
godišnjoj prijavi</t>
  </si>
  <si>
    <t>Porezi na imovinu</t>
  </si>
  <si>
    <t>Stalni porezi na nepokretnu imovinu (zemlju,
zgrade, kuće i</t>
  </si>
  <si>
    <t>Povremeni porezi na imovinu</t>
  </si>
  <si>
    <t>Porezi na robu i usluge</t>
  </si>
  <si>
    <t>Porez na promet</t>
  </si>
  <si>
    <t>Porezi na korištenje dobara ili izvoñenje
aktivnosti</t>
  </si>
  <si>
    <t>Ostali prihodi od poreza</t>
  </si>
  <si>
    <t>Ostali nerasporeñeni prihodi od poreza</t>
  </si>
  <si>
    <t>Pomoći iz proračuna</t>
  </si>
  <si>
    <t>Tekuće pomoći iz proračuna</t>
  </si>
  <si>
    <t>Kapitalne pomoći iz proračuna</t>
  </si>
  <si>
    <t>Kapitg.pom.iz Drž.pror korisnicima JLPRS</t>
  </si>
  <si>
    <t>Pomoći iz državnog proračuna temeljem
prijenosa EU sredstava</t>
  </si>
  <si>
    <t>Kapitalne pomoći iz državnog proračuna
temeljem prijenosa EU</t>
  </si>
  <si>
    <t>PRIHODI OD IMOVINE</t>
  </si>
  <si>
    <t>Prihodi od financijske imovine</t>
  </si>
  <si>
    <t>Kamate na oročena sredstva i depozite po
viñenju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</si>
  <si>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</si>
  <si>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</si>
  <si>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</si>
  <si>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</si>
  <si>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</si>
  <si>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Administrativne (upravne) pristojbe</t>
  </si>
  <si>
    <t>Državne upravne i sudske pristojbe</t>
  </si>
  <si>
    <t>Županijske, gradske i općinske pristojbe i
naknade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</si>
  <si>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</si>
  <si>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</si>
  <si>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</si>
  <si>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</si>
  <si>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</si>
  <si>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</si>
  <si>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Komunalne naknade</t>
  </si>
  <si>
    <t>OSTALI PRIHODI</t>
  </si>
  <si>
    <t>Donacije od pravnih i fizičkih osoba izvan
opće države</t>
  </si>
  <si>
    <t>Tekuće donacije</t>
  </si>
  <si>
    <t>Kazne i upravne mjere</t>
  </si>
  <si>
    <t>Ostale kazne</t>
  </si>
  <si>
    <t>Prihodi od prodaje materijalne imovine -
prirodnih bogatstav</t>
  </si>
  <si>
    <t>Zemljište</t>
  </si>
  <si>
    <t>Prihodi od prodaje grañevinskih objekata</t>
  </si>
  <si>
    <t>Stambeni objekti</t>
  </si>
  <si>
    <t>Prihodi od prodaje prijevoznih sredstava</t>
  </si>
  <si>
    <t>Prijevozna sredstva u cestovnom prometu</t>
  </si>
  <si>
    <t>RASHODI</t>
  </si>
  <si>
    <t>RASHODI POSLOVANJA</t>
  </si>
  <si>
    <t>RASHODI ZA ZAPOSLENE</t>
  </si>
  <si>
    <t>Plaće</t>
  </si>
  <si>
    <t>Plaće za redovan rad</t>
  </si>
  <si>
    <t>Ostali rashodi za zaposlene</t>
  </si>
  <si>
    <t>Doprinosi na plaće</t>
  </si>
  <si>
    <t>Doprinosi za zdravstveno osiguranje</t>
  </si>
  <si>
    <t>MATERIJALNI RASHODI</t>
  </si>
  <si>
    <t>Naknade troškova zaposlenima</t>
  </si>
  <si>
    <t>Službena putovanja</t>
  </si>
  <si>
    <t>Naknade za prijevoz, za rad na terenu i
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</si>
  <si>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</si>
  <si>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</si>
  <si>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</si>
  <si>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</si>
  <si>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</si>
  <si>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</si>
  <si>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
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</si>
  <si>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</si>
  <si>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</si>
  <si>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</si>
  <si>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</si>
  <si>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</si>
  <si>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</si>
  <si>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</si>
  <si>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</si>
  <si>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</si>
  <si>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</si>
  <si>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</si>
  <si>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</si>
  <si>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</si>
  <si>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
tijela, povjerensta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</si>
  <si>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</si>
  <si>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</si>
  <si>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</si>
  <si>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</si>
  <si>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</si>
  <si>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</si>
  <si>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</si>
  <si>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</si>
  <si>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</si>
  <si>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</si>
  <si>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</si>
  <si>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SUBVENCIJE</t>
  </si>
  <si>
    <t>Subvencije trgovačkim društvima, obrtnicima,
malim i srednji</t>
  </si>
  <si>
    <t>Subvencije trgovačkim društvima izvan
javnog sektora</t>
  </si>
  <si>
    <t>Pomoći unutar opće države</t>
  </si>
  <si>
    <t>Tekuće pomoći unutar opće države</t>
  </si>
  <si>
    <t>Kapitalne pomoći unutar opće države</t>
  </si>
  <si>
    <t>Ostale naknade grañanima i kućanstvima iz
proračuna</t>
  </si>
  <si>
    <t>Naknade grañanima i kućanstvima u novcu</t>
  </si>
  <si>
    <t>Naknade grañanima i kućanstvima u naravi</t>
  </si>
  <si>
    <t>OSTALI RASHODI</t>
  </si>
  <si>
    <t>Tekuće donacije u novcu</t>
  </si>
  <si>
    <t>Kazne, penali i naknade štete</t>
  </si>
  <si>
    <t>Naknade šteta pravnim i fizičkim osobama</t>
  </si>
  <si>
    <t>Materijalna imovina - prirodna bogatstva</t>
  </si>
  <si>
    <t>Grañevinski objekti</t>
  </si>
  <si>
    <t>Poslovni objekti</t>
  </si>
  <si>
    <t>Ceste, željeznice i slični grañevinski objekti</t>
  </si>
  <si>
    <t>Ostali grañevinski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</si>
  <si>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</si>
  <si>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</si>
  <si>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</si>
  <si>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</si>
  <si>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</si>
  <si>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Ureñaji, strojevi i oprema za ostale namjene</t>
  </si>
  <si>
    <t>Prijevozna sredstva</t>
  </si>
  <si>
    <t>Knjige, umjetnička djela i ostale izložbene
vrijednosti</t>
  </si>
  <si>
    <t>Knjige u knjižnicama</t>
  </si>
  <si>
    <t>Nematerijalna proizvedena imovina</t>
  </si>
  <si>
    <t>Ulaganja u računalne programe</t>
  </si>
  <si>
    <t>Umjetnička, literarna i znanstvena djela</t>
  </si>
  <si>
    <t>Dodatna ulaganja na grañevinskim objektima</t>
  </si>
  <si>
    <t>PRIMICI OD ZADUŽIVANJA</t>
  </si>
  <si>
    <t>Primljeni zajmovi od banaka i ostalih
financijskih instituci</t>
  </si>
  <si>
    <t>Primljeni zajmovi od ostalih fin.institucija izva
jav.sektor</t>
  </si>
  <si>
    <t>Otplata glavnice primljenih zajmova od
banaka i ostalih fina</t>
  </si>
  <si>
    <t>Otplata glavnice primljenih zajmova-po
faktoringu</t>
  </si>
  <si>
    <t>Otplata glavnice primljenih zajmova od drugih
razina vlasti</t>
  </si>
  <si>
    <t>Otplata glavn.primljenog zajma od Državnog
proračuna</t>
  </si>
  <si>
    <t>Funkcija</t>
  </si>
  <si>
    <t>Planirano</t>
  </si>
  <si>
    <t>01</t>
  </si>
  <si>
    <t>011</t>
  </si>
  <si>
    <t>Izvršna i zakonodavna tijela, financijski i fiskalni poslovi i vanjski poslovi</t>
  </si>
  <si>
    <t>013</t>
  </si>
  <si>
    <t>Opće usluge</t>
  </si>
  <si>
    <t>02</t>
  </si>
  <si>
    <t>Obrana</t>
  </si>
  <si>
    <t>022</t>
  </si>
  <si>
    <t>Civilna obrana</t>
  </si>
  <si>
    <t>03</t>
  </si>
  <si>
    <t>Javni red i sigurnost</t>
  </si>
  <si>
    <t>032</t>
  </si>
  <si>
    <t>Usluge protupožarne zaštite</t>
  </si>
  <si>
    <t>04</t>
  </si>
  <si>
    <t>Ekonomski poslovi</t>
  </si>
  <si>
    <t>042</t>
  </si>
  <si>
    <t>poljoprivreda,šumarstvo,ribarstvo</t>
  </si>
  <si>
    <t>047</t>
  </si>
  <si>
    <t>Ostale industrije i turizam</t>
  </si>
  <si>
    <t>05</t>
  </si>
  <si>
    <t>Zaštita okoliša</t>
  </si>
  <si>
    <t>051</t>
  </si>
  <si>
    <t>Gospodarenje otpadom</t>
  </si>
  <si>
    <t>056</t>
  </si>
  <si>
    <t>Poslovi zaštite okoliša -ostali</t>
  </si>
  <si>
    <t>06</t>
  </si>
  <si>
    <t>062</t>
  </si>
  <si>
    <t>Razvoj zajednice</t>
  </si>
  <si>
    <t>064</t>
  </si>
  <si>
    <t>Ulična rasvjeta</t>
  </si>
  <si>
    <t>065</t>
  </si>
  <si>
    <t>Istraživ.i razvoj stanovanja i kom.pogodnosti</t>
  </si>
  <si>
    <t>066</t>
  </si>
  <si>
    <t>Rashodi vezani uz stanovanje i kom.pogodnosti koji nisu drugdje svrstani</t>
  </si>
  <si>
    <t>07</t>
  </si>
  <si>
    <t>Zdravstvo</t>
  </si>
  <si>
    <t>074</t>
  </si>
  <si>
    <t>Službe javnog zdravstva</t>
  </si>
  <si>
    <t>08</t>
  </si>
  <si>
    <t>Rekreacija, kultura i religija</t>
  </si>
  <si>
    <t>081</t>
  </si>
  <si>
    <t>Službe rekreacije i športa</t>
  </si>
  <si>
    <t>082</t>
  </si>
  <si>
    <t>Službe kulture</t>
  </si>
  <si>
    <t>084</t>
  </si>
  <si>
    <t>Religijske i druge službe zajednice</t>
  </si>
  <si>
    <t>09</t>
  </si>
  <si>
    <t>Obrazovanje</t>
  </si>
  <si>
    <t>091</t>
  </si>
  <si>
    <t>Predškolsko i osnovno obrazovanje</t>
  </si>
  <si>
    <t>095</t>
  </si>
  <si>
    <t>Obrazovanje-koje nije razvrstano po stupnju</t>
  </si>
  <si>
    <t>Socijalna zaštita</t>
  </si>
  <si>
    <t>Obitelj i djeca</t>
  </si>
  <si>
    <t>Socijalna pomoć stanov.koje nije obuhvaćeno redovnim socij.programom</t>
  </si>
  <si>
    <t>UKUPNO RASHODI PO FUNKCIJSKOJ KLASIFIKACIJI</t>
  </si>
  <si>
    <t>Izvorni plan</t>
  </si>
  <si>
    <t>Tekući plan</t>
  </si>
  <si>
    <t>Izvrš. za razd.</t>
  </si>
  <si>
    <t>Ind.</t>
  </si>
  <si>
    <t>4/3</t>
  </si>
  <si>
    <t>Raz</t>
  </si>
  <si>
    <t>001</t>
  </si>
  <si>
    <t>OPĆINA POSTIRA</t>
  </si>
  <si>
    <t>Gl</t>
  </si>
  <si>
    <t>00101</t>
  </si>
  <si>
    <t>JEDINSTVENI UPRAVNI ODJEL</t>
  </si>
  <si>
    <t>00102</t>
  </si>
  <si>
    <t>PREDŠKOLSKI ODGOJ</t>
  </si>
  <si>
    <t>00103</t>
  </si>
  <si>
    <t>KNJIŽNICA</t>
  </si>
  <si>
    <t>Rashodi za zaposlene</t>
  </si>
  <si>
    <t>Materijalni rashodi</t>
  </si>
  <si>
    <t>Financijski rashodi</t>
  </si>
  <si>
    <t>Subvencije</t>
  </si>
  <si>
    <t>Pomoći dane u inozemstvo i unutar opće države</t>
  </si>
  <si>
    <t>Ostali rashodi</t>
  </si>
  <si>
    <t>Rashodi za nabavu nefinancijske imovine</t>
  </si>
  <si>
    <t>Pr</t>
  </si>
  <si>
    <t>Akti iz djelokruga tijela</t>
  </si>
  <si>
    <t>A101001</t>
  </si>
  <si>
    <t>Predstavnička i izv. tijela</t>
  </si>
  <si>
    <t>Rashodi za nabavu proizvedene dugotrajne
imovine</t>
  </si>
  <si>
    <t>A101002</t>
  </si>
  <si>
    <t>Komunalna infrastruktura</t>
  </si>
  <si>
    <t>A102003</t>
  </si>
  <si>
    <t>održav.postojećih cesta,parkinga,trotoara,šetnica i
izgradnja novih</t>
  </si>
  <si>
    <t>Rashodi za dodatna ulaganja na nefinancijskoj
imovini</t>
  </si>
  <si>
    <t>A102004</t>
  </si>
  <si>
    <t>održav.postojeće i izgradnja nove javne rasvjete</t>
  </si>
  <si>
    <t>A102005</t>
  </si>
  <si>
    <t>prostorno planiranje</t>
  </si>
  <si>
    <t>A102006</t>
  </si>
  <si>
    <t>tek. održav.postojećih obj.,,režijski tr.ii izgradnja novih obj.</t>
  </si>
  <si>
    <t>A102007</t>
  </si>
  <si>
    <t>održav.luka,plaža i obalnog pojasa</t>
  </si>
  <si>
    <t>A102008</t>
  </si>
  <si>
    <t>održav.vodovoda i kanalizacije i izgradnja nove</t>
  </si>
  <si>
    <t>A102009</t>
  </si>
  <si>
    <t>održavanje parkova,nasada i ostalih javnih površina</t>
  </si>
  <si>
    <t>A102010</t>
  </si>
  <si>
    <t>održavanje groblja Postira i Dol</t>
  </si>
  <si>
    <t>Komunalni poslovi</t>
  </si>
  <si>
    <t>A103009</t>
  </si>
  <si>
    <t>A103010</t>
  </si>
  <si>
    <t>Pogrebne usluge</t>
  </si>
  <si>
    <t>A103011</t>
  </si>
  <si>
    <t>A104010</t>
  </si>
  <si>
    <t>A104011</t>
  </si>
  <si>
    <t>sufinanciranje udruga</t>
  </si>
  <si>
    <t>A104012</t>
  </si>
  <si>
    <t>sufinanciranje školstva</t>
  </si>
  <si>
    <t>A104013</t>
  </si>
  <si>
    <t>unaprijeñenje kulture</t>
  </si>
  <si>
    <t>A104014</t>
  </si>
  <si>
    <t>protupožarna zaštita</t>
  </si>
  <si>
    <t>A104015</t>
  </si>
  <si>
    <t>unaprijeñenje poljoprivrede</t>
  </si>
  <si>
    <t>A104016</t>
  </si>
  <si>
    <t>pomoći i sufinanciranja vjerske zajednice Župe Postira</t>
  </si>
  <si>
    <t>A104017</t>
  </si>
  <si>
    <t>unaprijeñenje i sufinanciranje športa</t>
  </si>
  <si>
    <t>A104018</t>
  </si>
  <si>
    <t>sufinanciranje zdravstva i crvenog križa</t>
  </si>
  <si>
    <t>A104019</t>
  </si>
  <si>
    <t>sufinanciranje javnih poduzeća- subvencije</t>
  </si>
  <si>
    <t>A104020</t>
  </si>
  <si>
    <t>unaprijeñenje turizma i poboljšanje turističke ponude</t>
  </si>
  <si>
    <t>A104021</t>
  </si>
  <si>
    <t>civilna zaštita i službe spašavanja</t>
  </si>
  <si>
    <t>A104022</t>
  </si>
  <si>
    <t>socijalna skrb o obiteljima i djeci, rodiljne naknade i slično</t>
  </si>
  <si>
    <t>A104023</t>
  </si>
  <si>
    <t>Predškolski odgoj</t>
  </si>
  <si>
    <t>A201001</t>
  </si>
  <si>
    <t>stručno osoblje predšk.ustanove</t>
  </si>
  <si>
    <t>A201002</t>
  </si>
  <si>
    <t>Odgojno obrazovna djelatn.i briga i skrb o djeci</t>
  </si>
  <si>
    <t>A201003</t>
  </si>
  <si>
    <t>Opremanje i održavanje zgrade i okoliša</t>
  </si>
  <si>
    <t>Knjižničarstvo</t>
  </si>
  <si>
    <t>A30101</t>
  </si>
  <si>
    <t>Obavljanje stručne knjižničarske djelatnosti</t>
  </si>
  <si>
    <t>A30103</t>
  </si>
  <si>
    <t>Nabavka i održavanje knjiga</t>
  </si>
  <si>
    <t>Knjige, umjetnička djela i ostale izložbene</t>
  </si>
  <si>
    <t>Konto</t>
  </si>
  <si>
    <t>Tekuće pomoći iz Drž.pror.korisnicima JLPRS</t>
  </si>
  <si>
    <t>Prihodi za posebne namjene</t>
  </si>
  <si>
    <t>Izvor</t>
  </si>
  <si>
    <t>Opći prihodi</t>
  </si>
  <si>
    <t>Vlastiti prihodi</t>
  </si>
  <si>
    <t>Pomoći</t>
  </si>
  <si>
    <t>NAKNADE GRAĐ. I KUĆANSTVIMA TEMElj.OSIGUR.</t>
  </si>
  <si>
    <t>RASHODI ZA NABAVU NEPROIZ.IMOVINE</t>
  </si>
  <si>
    <t>RASHODI ZA NABAVU PROIZ.DUGOTR.IMOV.</t>
  </si>
  <si>
    <t>RASHODI ZA DODATNA ULAG.NA NEFIN.IMOV</t>
  </si>
  <si>
    <t>PRIHODI OD PRODAJE PROIZ.DUGOTR.IMOV.</t>
  </si>
  <si>
    <t>Administrativni,upravni i računovodstveni poslovi koje obavlja stručno osoblje</t>
  </si>
  <si>
    <t>Nak. za prijevoz, za rad na terenu i odvojeni
život</t>
  </si>
  <si>
    <t>Svi kounalni poslovi na deponiranju odvozu smeća i održavanju deponija</t>
  </si>
  <si>
    <t>Ekolog.i zaštita okoliša-eko-
renta,deratizacija,dimnjačarske usl. ,razna  čišćenja</t>
  </si>
  <si>
    <t>Soc.skrb i razne pom. stanovništvu u stanovanju i sl.</t>
  </si>
  <si>
    <t>Subvencije trgovačkim dr. izvan jav.sektora</t>
  </si>
  <si>
    <t>Nak. za prijev, za rad na terenu i odvojeni
život</t>
  </si>
  <si>
    <t>Naknade građanima i kućanstvima temeljem osiguranja</t>
  </si>
  <si>
    <t>Stipendije i školarine i ostale pomoći školskoj djeci</t>
  </si>
  <si>
    <t>Naknada građanima i kućanstvbima u naravi</t>
  </si>
  <si>
    <t>Mat. i dijelovi za tek. i invest.održav.</t>
  </si>
  <si>
    <t>POMOĆI IZ INOZ. I OD SUBJEKATA UNUTAR OPĆE DRŽAVE</t>
  </si>
  <si>
    <t>PRIHODI OD PRODAJE NEFINANCIJSKE IMOVINE</t>
  </si>
  <si>
    <t>PRIHODI OD PRODAJE NEPROIZVEDENE IMOVINE</t>
  </si>
  <si>
    <t>Glava/Razdjel</t>
  </si>
  <si>
    <t>Glava/Program/Aktivnost</t>
  </si>
  <si>
    <t>Opis</t>
  </si>
  <si>
    <t>Članak 2.</t>
  </si>
  <si>
    <t>Izvješće o izvršenju Proračuna općine Postira za 2022.godinu prihvaćeno je i biti će objavljeno na web stranici općine Postira,</t>
  </si>
  <si>
    <t>kao i u Službenom glasniku  općine Postira.</t>
  </si>
  <si>
    <t>U Postira, 24.05.2023.</t>
  </si>
  <si>
    <t>KLASA:024-01/23-01/09</t>
  </si>
  <si>
    <t>URBROJ:2181-40-01-23-1</t>
  </si>
  <si>
    <t xml:space="preserve">                                                                          Predsjednik Općinskog vijeća općine Postira</t>
  </si>
  <si>
    <t xml:space="preserve">                                                                                             Toni Glavinić, v.r.</t>
  </si>
  <si>
    <t>prihvaća slijedeće:</t>
  </si>
  <si>
    <t xml:space="preserve">                                             IZVJEŠĆE O IZVRŠENJU PRORAČUNA OPĆINE POSTIRA</t>
  </si>
  <si>
    <t>Opći dio Izvješća se sastoji od :-Tabela u kojima su prikazani prihodi i rashodi po ekonomskoj klasifikaciji</t>
  </si>
  <si>
    <t>a sve kako slijedi:</t>
  </si>
  <si>
    <t>Ostvarenje 1.-6.-2023.</t>
  </si>
  <si>
    <t>PRIHODI OD ADMINISTR.PRIST:I PO POSEBNIM PROPISIMA</t>
  </si>
  <si>
    <t>KAZNE, UPRAVNE MJERE I OSTALI PRIHODI</t>
  </si>
  <si>
    <t>POMOĆI DANE U INOZEMSTVO I UNUTAR OPĆE DRŽAVE</t>
  </si>
  <si>
    <t>RASHODI ZA NABAVU NEFINANCIJSKE IMOVINE</t>
  </si>
  <si>
    <t>PRIMICI OD FINANCIJSKE IMOVINE I ZADUŽIVANJA</t>
  </si>
  <si>
    <t>IZDACI ZA FINANCIJSKU IMOVINU I OTPLATE ZAJMOVA</t>
  </si>
  <si>
    <t>Kapitalne donacije</t>
  </si>
  <si>
    <t>izvor 01</t>
  </si>
  <si>
    <t>izvor 04</t>
  </si>
  <si>
    <t>izvor 05</t>
  </si>
  <si>
    <t>Rashodi za nabavu proizvedene dugotrajne
imov.</t>
  </si>
  <si>
    <t>Ostali građevinski objekti</t>
  </si>
  <si>
    <t>POMOĆI</t>
  </si>
  <si>
    <t>PRIHODI ZA POSEBNE NAMJENE</t>
  </si>
  <si>
    <t>OPĆI PRIHODI</t>
  </si>
  <si>
    <t>izvor 07</t>
  </si>
  <si>
    <t>PRIHODI OD NEFINANCIJSKE IMOVINE</t>
  </si>
  <si>
    <t>izvor 03</t>
  </si>
  <si>
    <t>VLASTITI PRIHODI</t>
  </si>
  <si>
    <t>Dodatna ulaganja na građev.objektima</t>
  </si>
  <si>
    <t>Znanstvena djela-projekti</t>
  </si>
  <si>
    <t>Usluge pošte , tel.i prijevoza</t>
  </si>
  <si>
    <t>Medicinska  i laboratorijska oprema</t>
  </si>
  <si>
    <t>6 Prihodi poslovanja</t>
  </si>
  <si>
    <t>7 Prihodi od prodaje nefinancijske imovine</t>
  </si>
  <si>
    <t>3 Rashodi poslovanja</t>
  </si>
  <si>
    <t>4 Rashodi za nabavu nefinancijske imovini</t>
  </si>
  <si>
    <t>SAŽETAK PRIHODA I RASHODA I SAŽETAK RAČUNA FINANCIRANJA</t>
  </si>
  <si>
    <t xml:space="preserve">  Brojčana oznaka i naziv</t>
  </si>
  <si>
    <t>Ostvarenje 1.-6.-2022.</t>
  </si>
  <si>
    <t>PRENESENI VIŠAK/MANJAK IZ PRETHODNE GODINE</t>
  </si>
  <si>
    <t>8 Primici od financijske imovine i zaduživanja</t>
  </si>
  <si>
    <t>5 Izdaci za financijsku imovinu i otplate zajmov</t>
  </si>
  <si>
    <t>PRENESENI VIŠAK/MANJAK U SLIJED. RAZDOBLJE</t>
  </si>
  <si>
    <r>
      <rPr>
        <b/>
        <sz val="10"/>
        <rFont val="Arial"/>
        <family val="2"/>
        <charset val="238"/>
      </rPr>
      <t>A. SAŽETAK RA</t>
    </r>
    <r>
      <rPr>
        <b/>
        <sz val="9"/>
        <rFont val="Arial"/>
        <family val="2"/>
        <charset val="238"/>
      </rPr>
      <t>Č</t>
    </r>
    <r>
      <rPr>
        <b/>
        <sz val="10"/>
        <rFont val="Arial"/>
        <family val="2"/>
        <charset val="238"/>
      </rPr>
      <t>UNA PRIHODA I RASHODA</t>
    </r>
  </si>
  <si>
    <t>B. SAŽETAK RAČUNA FINANCIRANJA</t>
  </si>
  <si>
    <t>RAZLIKA PRIMITAKA I IZDATAKA</t>
  </si>
  <si>
    <t>Proračun ili Rebalans za 23.</t>
  </si>
  <si>
    <t>Tekući plan za 2023.</t>
  </si>
  <si>
    <t>Ind. 5/2</t>
  </si>
  <si>
    <t>Ind. 5/4</t>
  </si>
  <si>
    <t>IZDACI ZA OTPLATU GLAVNICE PRIMLJENIH ZAJMOVA</t>
  </si>
  <si>
    <t>Tablica 1 - Izvršenje proračuna po organizacijskoj klasifikaciji</t>
  </si>
  <si>
    <t>Naziv glave/razdjela</t>
  </si>
  <si>
    <t>Građevinski objekti</t>
  </si>
  <si>
    <t>Sitan inventar</t>
  </si>
  <si>
    <t>Mat.i dijelovi za tek. I invest.održav.</t>
  </si>
  <si>
    <t>Razna sufinanciranje i pomoći zbog
poboljšanja uvjeta života</t>
  </si>
  <si>
    <t>Ostali nespom.financijski rashodi</t>
  </si>
  <si>
    <t>Izvor 06</t>
  </si>
  <si>
    <t>PRIHODI OD DONACIJA</t>
  </si>
  <si>
    <t>Rashodi za nabavu proizvedene dugotrajne imovine</t>
  </si>
  <si>
    <t>A30102</t>
  </si>
  <si>
    <t>Opremanje i uređenje prostora knjižnice</t>
  </si>
  <si>
    <t>PRIHODI I RASHODI PO IZVORIMA</t>
  </si>
  <si>
    <t>Vrsta prihoda</t>
  </si>
  <si>
    <t>PRIHODI PO IZVORIMA</t>
  </si>
  <si>
    <t>Prihodi od donacija</t>
  </si>
  <si>
    <t>Ukupno prihodi po izvorima</t>
  </si>
  <si>
    <t>RASHODI  PO IZVORIMA</t>
  </si>
  <si>
    <t>Rashodi iz Općih prihodi</t>
  </si>
  <si>
    <t>Rashodi iz Pomoći</t>
  </si>
  <si>
    <t>Rashodi iz Vlastitih prihoda</t>
  </si>
  <si>
    <t>Rashodi iz Prihoda za posebne namjene</t>
  </si>
  <si>
    <t>Rashodi iz Prihoda od donacija</t>
  </si>
  <si>
    <t>Rashodi iz Prihoda od nefinancijske imovine</t>
  </si>
  <si>
    <t>Ukupno rashodi  po izvorima</t>
  </si>
  <si>
    <t>Tablica 2- Izvršenje rashoda po programima, aktivnostima i izvorima financiranja</t>
  </si>
  <si>
    <t>IZDACI OD FINANCIJSKE IMOVINE I ZADUŽIVANJA</t>
  </si>
  <si>
    <r>
      <rPr>
        <b/>
        <sz val="11"/>
        <rFont val="Arial"/>
        <family val="2"/>
        <charset val="238"/>
      </rPr>
      <t>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FINANCIRANJA PREMA EKONOMSKOJ KLASIFIKACIJI</t>
    </r>
  </si>
  <si>
    <t>RAČUN FINANCIRANJA  PO IZVORIMA</t>
  </si>
  <si>
    <t xml:space="preserve">II POSEBNI DIO IZVJEŠĆA </t>
  </si>
  <si>
    <t>Posebni dio Izvješća sastoji se od:-Tabela rashoda po organizacijskoj  klasifikaciji</t>
  </si>
  <si>
    <t xml:space="preserve">                                               -Tabele Računa financiranja po ekonomskoj klasifikaciji</t>
  </si>
  <si>
    <t xml:space="preserve">                                               -Tabele Računa financiranja po izvorima financiranja</t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</si>
  <si>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RASHODI</t>
    </r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</si>
  <si>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PRIHODI</t>
    </r>
  </si>
  <si>
    <r>
      <rPr>
        <b/>
        <sz val="11"/>
        <rFont val="Arial"/>
        <family val="2"/>
        <charset val="238"/>
      </rPr>
      <t>B - 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FINANCIRANJA</t>
    </r>
  </si>
  <si>
    <t xml:space="preserve">                                                                                       I OPĆI DIO IZVJEŠĆA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</si>
  <si>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01.-06. 2023.GODINE     </t>
    </r>
    <r>
      <rPr>
        <b/>
        <sz val="11"/>
        <rFont val="Arial"/>
        <family val="2"/>
        <charset val="238"/>
      </rPr>
      <t xml:space="preserve">          </t>
    </r>
  </si>
  <si>
    <t>Članak 1.</t>
  </si>
  <si>
    <r>
      <rPr>
        <b/>
        <sz val="7"/>
        <rFont val="Arial"/>
        <family val="2"/>
        <charset val="238"/>
      </rPr>
      <t>Op</t>
    </r>
    <r>
      <rPr>
        <b/>
        <i/>
        <sz val="7"/>
        <rFont val="Arial"/>
        <family val="2"/>
        <charset val="238"/>
      </rPr>
      <t>ć</t>
    </r>
    <r>
      <rPr>
        <b/>
        <sz val="7"/>
        <rFont val="Arial"/>
        <family val="2"/>
        <charset val="238"/>
      </rPr>
      <t>e javne usluge</t>
    </r>
  </si>
  <si>
    <r>
      <rPr>
        <b/>
        <sz val="7"/>
        <rFont val="Arial"/>
        <family val="2"/>
        <charset val="238"/>
      </rPr>
      <t>Usluge unaprije</t>
    </r>
    <r>
      <rPr>
        <b/>
        <i/>
        <sz val="7"/>
        <rFont val="Arial"/>
        <family val="2"/>
        <charset val="238"/>
      </rPr>
      <t>ñ</t>
    </r>
    <r>
      <rPr>
        <b/>
        <sz val="7"/>
        <rFont val="Arial"/>
        <family val="2"/>
        <charset val="238"/>
      </rPr>
      <t>enja stanovanja i zajednice</t>
    </r>
  </si>
  <si>
    <t>Tekuće pom.iz prorač.-kompenzacijski prihodi izvor 1</t>
  </si>
  <si>
    <t>Preneseni dio  VP iz prošle godine</t>
  </si>
  <si>
    <t>SVEUKUPNO PRIHODI</t>
  </si>
  <si>
    <t>1-opći prih</t>
  </si>
  <si>
    <t>3-vlastiti prih</t>
  </si>
  <si>
    <t>4-prih.po pos. propisia</t>
  </si>
  <si>
    <t>5-pomoći</t>
  </si>
  <si>
    <t>6-donacije</t>
  </si>
  <si>
    <t>7-prih.od nefin.imov.</t>
  </si>
  <si>
    <t xml:space="preserve">                                               -Tabele Prihoda i primitaka razvrstanih po funkcijskoj klasifikaciji</t>
  </si>
  <si>
    <t>iz obojene tabele</t>
  </si>
  <si>
    <t>ništa uneseno</t>
  </si>
  <si>
    <t>RASHODI PREMA FUNKCIJSKOJ KLASIFIKACIJI</t>
  </si>
  <si>
    <t>Ostvareno za 1-6-22</t>
  </si>
  <si>
    <t>Ostvareno za 1-6--23</t>
  </si>
  <si>
    <t>1255,41 nije uneseno nova javna rasvjeta</t>
  </si>
  <si>
    <t>704404,26 će bit kada se unese</t>
  </si>
  <si>
    <t>Na temelju Zakona o proračunu NN 144/21, kao i članka 32. Statuta općine Postira ("Službeni glasnik općine</t>
  </si>
  <si>
    <t>Postira" 3/13, 6/13, 5/20 i 5/21), Općinsko vijeće općine Postira na svojoj 16. sjednici održanoj dana 28.08.2023.g.</t>
  </si>
  <si>
    <t>Postira,  28.08.2023.</t>
  </si>
  <si>
    <t>URBROJ: 2181-40-01-23-1</t>
  </si>
  <si>
    <t>Predsjednik Općinskog vijeća općine Postira</t>
  </si>
  <si>
    <t>Toni Glavinić v.r.</t>
  </si>
  <si>
    <t xml:space="preserve">Izvješće o izvršenju Proračuna općine Postira za period 01.-06.2023. godine stupa na snagu osmog dana od dana objave u </t>
  </si>
  <si>
    <t>"Službenom glasniku općine Postira".</t>
  </si>
  <si>
    <t>Izvješće o izvršenju Proračuna općine Postira za 2023.god. sastoji se od  Općeg i Posebnog dijela.</t>
  </si>
  <si>
    <t xml:space="preserve">                                               -Tabele u kojoj su prikazani rashodi po izvorima financiranja</t>
  </si>
  <si>
    <t xml:space="preserve">                 -Tabele u kojoj su rashodi i izdaci razvrstani po programima i aktivnostima</t>
  </si>
  <si>
    <t>KLASA: 024-01/23-01/24</t>
  </si>
  <si>
    <t>Vrsta</t>
  </si>
  <si>
    <t>IZVORI FINANCIRANJA: PRIHODI - RASHODI</t>
  </si>
  <si>
    <t>Ostv. Prihodi</t>
  </si>
  <si>
    <t>Ostv. Rashodi</t>
  </si>
  <si>
    <t>Razlika</t>
  </si>
  <si>
    <t>UKUPNO</t>
  </si>
  <si>
    <t>Proračun za 2024.</t>
  </si>
  <si>
    <t>Tekući pror.za 2024.</t>
  </si>
  <si>
    <t>Kapitalne pomoći iz Drž.pror.korisnicima JLPRS</t>
  </si>
  <si>
    <t>Ostale upravne pristojbe</t>
  </si>
  <si>
    <t>Plaće u naravi-topli obrok</t>
  </si>
  <si>
    <t>Preneseni prih. Iz protekle god za pokriće dijela rashoda u 2024.</t>
  </si>
  <si>
    <t>Rashodi iz Općih prihoda</t>
  </si>
  <si>
    <t>Ostvareni prih.po izvorima 1.-6.24.</t>
  </si>
  <si>
    <t>Ostvareni rash.iz izvora 1.-6.24.</t>
  </si>
  <si>
    <t>Izvrš. za razd.1.-6.-23.</t>
  </si>
  <si>
    <t>Izvrš. za razd.1.-6.23.</t>
  </si>
  <si>
    <t>Troškovi sudskih postupaka</t>
  </si>
  <si>
    <t>Materijalna imovina-prirodna bogatstva</t>
  </si>
  <si>
    <t>Zemljišta</t>
  </si>
  <si>
    <t>Ceste,želj.,i sl.građ.objekti</t>
  </si>
  <si>
    <t>Mat.i dijelovi za tek.i invest.održavanje</t>
  </si>
  <si>
    <t>Uredski materijal i ostali mat.rashodi</t>
  </si>
  <si>
    <t>Mat.i dijelovi za tek. I invest.održavanje</t>
  </si>
  <si>
    <t>Nakn.građanima i kućanstvima iz proračuna</t>
  </si>
  <si>
    <t>Ostale naknade građanima i kućanstvima iz prorač.</t>
  </si>
  <si>
    <t>Naknade građanima i kućanstvima u novcu</t>
  </si>
  <si>
    <t>329</t>
  </si>
  <si>
    <t>izvor 06</t>
  </si>
  <si>
    <t>Zatezne kamate iz redovnog poslovanja</t>
  </si>
  <si>
    <t>Komunikacijska oprema i uređaji</t>
  </si>
  <si>
    <t>Službena radna odjeća i obuća</t>
  </si>
  <si>
    <t>Ceste,željeznice i drugi građ.objekti</t>
  </si>
  <si>
    <t>Rashodi financirani iz određene Vrsta prihoda</t>
  </si>
  <si>
    <t>A102001</t>
  </si>
  <si>
    <t>Rashodi za nabavu neproizvedene imovine</t>
  </si>
  <si>
    <t>Ostalo u izvoru prihoda 30.06.24.</t>
  </si>
  <si>
    <t xml:space="preserve">               SAŽETAK PRIHODA I RASHODA I SAŽETAK RAČUNA FINANCIRANJA</t>
  </si>
  <si>
    <t>unaprijeđenje poljoprivrede</t>
  </si>
  <si>
    <t>Izvješće o izvršenju Proračuna općine Postira za 01.-06.2025. god. sastoji se od  Općeg i Posebnog dijela.</t>
  </si>
  <si>
    <t>Dio prenesenog VP zapokriće rashoda u  2025.g.</t>
  </si>
  <si>
    <t>Ostali prihodi</t>
  </si>
  <si>
    <t>Naknade za rad predsjedničkih i izvršnih tijiela</t>
  </si>
  <si>
    <t>Naknade građanima u novcu</t>
  </si>
  <si>
    <t>Prijevozna sredstva u cestovnom prijevozu</t>
  </si>
  <si>
    <t>Naknade za predstavnička i izvršna tijela</t>
  </si>
  <si>
    <t>Nemater.proizvedena imovine</t>
  </si>
  <si>
    <t>Umjetnička,literarna i znanstvena djela</t>
  </si>
  <si>
    <t>Najamnine za prijevozna sredstva</t>
  </si>
  <si>
    <t>Laboratorijska oprema</t>
  </si>
  <si>
    <t>Usluge promičbe i informiranja</t>
  </si>
  <si>
    <t>Pr 101</t>
  </si>
  <si>
    <t>Pr 102</t>
  </si>
  <si>
    <t>Pr 103</t>
  </si>
  <si>
    <t>Pr 104</t>
  </si>
  <si>
    <t>Gl 00102</t>
  </si>
  <si>
    <t>Gl 00103</t>
  </si>
  <si>
    <t>Gl 00101</t>
  </si>
  <si>
    <t>Raz 001</t>
  </si>
  <si>
    <t xml:space="preserve">    RASHODI PREMA FUNKCIJSKOJ KLASIFIKACIJI</t>
  </si>
  <si>
    <t>Prijevozna sredstva-prihod od prodaje</t>
  </si>
  <si>
    <t>Prijevozna sredstva u cestvinom prometu-prihod od prodaje</t>
  </si>
  <si>
    <t xml:space="preserve">Razlika </t>
  </si>
  <si>
    <t>Ind. 4/3</t>
  </si>
  <si>
    <t>Oprema za održav.i zaštitu</t>
  </si>
  <si>
    <t>Izvršenje za 2024.</t>
  </si>
  <si>
    <t>Izmj.i dopune prorač. za 2025.</t>
  </si>
  <si>
    <t>Izvršenje za 2025.</t>
  </si>
  <si>
    <t>Ostvareni prihodi  2025.-po izvorima</t>
  </si>
  <si>
    <t>Ostvareni rashodi 2025.-po izvorima</t>
  </si>
  <si>
    <t>Ostali nespomenuti rash.poslovanja</t>
  </si>
  <si>
    <t>Rashodi za donacijie,nakn.štetai kapit.pomoći</t>
  </si>
  <si>
    <t>Računalni programi</t>
  </si>
  <si>
    <t>Usluge tekućeg i investic.održavanja</t>
  </si>
  <si>
    <t>Razna sufinanciranja i pomoći iz prorač.u svrhu poboljšanja uvjeta života</t>
  </si>
  <si>
    <t xml:space="preserve">Preije osiguranja </t>
  </si>
  <si>
    <t>Ind. 3/2</t>
  </si>
  <si>
    <t>Rash.vezani uz stanovanje i kom.pogodnosti koji nisu drugdje svrstani</t>
  </si>
  <si>
    <t>Ind. 4/2</t>
  </si>
  <si>
    <t>Prihodi od dobiti trgov.društava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</si>
  <si>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 2025.GODINU     </t>
    </r>
    <r>
      <rPr>
        <b/>
        <sz val="11"/>
        <rFont val="Arial"/>
        <family val="2"/>
        <charset val="238"/>
      </rPr>
      <t xml:space="preserve">          </t>
    </r>
  </si>
  <si>
    <t>UKUPNI PRIHODI SA PRENESENIM VIŠKOM  PO IZMJENAMA I DOPUNAMA ZA 25.</t>
  </si>
  <si>
    <t>UKUPNI  RASHODI   PO  IZMJENAMA I DOPUNAMA ZA 25.</t>
  </si>
  <si>
    <t xml:space="preserve">Izvješće o izvršenju Proračuna općine Postira za period 01.-12.2025. godine stupa na snagu osmog dana od dana objave u </t>
  </si>
  <si>
    <t>Postira" 3/13, 6/13, 5/20 i 5/21), Općinsko vijeće općine Postira na svojoj 7. sjednici održanoj dana 20. travnja 2026. g.</t>
  </si>
  <si>
    <t>Postira, 20.04.2026.</t>
  </si>
  <si>
    <t>URBROJ: 2181-40-01-26-1</t>
  </si>
  <si>
    <t xml:space="preserve">   Predsjednik općinskog vijeća</t>
  </si>
  <si>
    <t xml:space="preserve">              Marko Radić</t>
  </si>
  <si>
    <t>KLASA: 024-01/26-01/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</si>
</sst>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5" x14ac:knownFonts="1">
    <font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Times New Roman"/>
      <family val="2"/>
    </font>
    <font>
      <sz val="7"/>
      <name val="Arial"/>
      <family val="2"/>
    </font>
    <font>
      <sz val="10"/>
      <name val="Calibri"/>
      <family val="2"/>
    </font>
    <font>
      <b/>
      <sz val="7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Calibri"/>
      <family val="2"/>
    </font>
    <font>
      <b/>
      <sz val="7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6"/>
      <name val="Arial"/>
      <family val="2"/>
      <charset val="238"/>
    </font>
    <font>
      <b/>
      <i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11"/>
      <name val="Calibri"/>
      <family val="2"/>
      <charset val="238"/>
    </font>
    <font>
      <sz val="8"/>
      <name val="Times New Roman"/>
      <family val="2"/>
    </font>
    <font>
      <b/>
      <sz val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80E0C0"/>
        <bgColor indexed="64"/>
      </patternFill>
    </fill>
    <fill>
      <patternFill patternType="solid">
        <fgColor rgb="FFE0E0C0"/>
        <bgColor indexed="64"/>
      </patternFill>
    </fill>
    <fill>
      <patternFill patternType="solid">
        <fgColor rgb="FFC0E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5" fillId="0" borderId="0"/>
  </cellStyleXfs>
  <cellXfs count="807">
    <xf numFmtId="0" fontId="0" fillId="0" borderId="0" xfId="0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5" fillId="0" borderId="1" xfId="0" applyFont="1" applyBorder="1" applyAlignment="1">
      <alignment horizontal="right" wrapText="1"/>
    </xf>
    <xf numFmtId="4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7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7" fillId="5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7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4" fontId="5" fillId="0" borderId="0" xfId="0" applyNumberFormat="1" applyFont="1" applyAlignment="1">
      <alignment horizontal="right"/>
    </xf>
    <xf numFmtId="4" fontId="18" fillId="5" borderId="1" xfId="0" applyNumberFormat="1" applyFont="1" applyFill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4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4" fontId="15" fillId="4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4" fontId="16" fillId="3" borderId="1" xfId="0" applyNumberFormat="1" applyFont="1" applyFill="1" applyBorder="1" applyAlignment="1">
      <alignment horizontal="right"/>
    </xf>
    <xf numFmtId="0" fontId="16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7" fillId="7" borderId="1" xfId="0" applyFont="1" applyFill="1" applyBorder="1" applyAlignment="1">
      <alignment horizontal="right"/>
    </xf>
    <xf numFmtId="4" fontId="27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/>
    </xf>
    <xf numFmtId="0" fontId="27" fillId="0" borderId="1" xfId="0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6" fillId="5" borderId="0" xfId="0" applyFont="1" applyFill="1"/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/>
    </xf>
    <xf numFmtId="0" fontId="24" fillId="2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15" fillId="0" borderId="5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7" fillId="5" borderId="0" xfId="0" applyFont="1" applyFill="1" applyAlignment="1">
      <alignment horizontal="right"/>
    </xf>
    <xf numFmtId="0" fontId="6" fillId="5" borderId="0" xfId="0" applyFont="1" applyFill="1" applyAlignment="1">
      <alignment horizontal="left"/>
    </xf>
    <xf numFmtId="0" fontId="27" fillId="0" borderId="1" xfId="0" applyFont="1" applyBorder="1"/>
    <xf numFmtId="0" fontId="10" fillId="0" borderId="1" xfId="0" applyFont="1" applyBorder="1" applyAlignment="1">
      <alignment horizontal="left"/>
    </xf>
    <xf numFmtId="0" fontId="26" fillId="0" borderId="1" xfId="0" applyFont="1" applyBorder="1"/>
    <xf numFmtId="0" fontId="27" fillId="0" borderId="1" xfId="0" applyFont="1" applyBorder="1" applyAlignment="1">
      <alignment horizontal="center"/>
    </xf>
    <xf numFmtId="0" fontId="9" fillId="5" borderId="0" xfId="0" applyFont="1" applyFill="1" applyAlignment="1">
      <alignment horizontal="left"/>
    </xf>
    <xf numFmtId="0" fontId="20" fillId="0" borderId="0" xfId="0" applyFont="1"/>
    <xf numFmtId="0" fontId="9" fillId="0" borderId="0" xfId="0" applyFont="1"/>
    <xf numFmtId="0" fontId="9" fillId="0" borderId="7" xfId="0" applyFont="1" applyBorder="1"/>
    <xf numFmtId="0" fontId="9" fillId="0" borderId="1" xfId="0" applyFont="1" applyBorder="1"/>
    <xf numFmtId="0" fontId="9" fillId="5" borderId="0" xfId="0" applyFont="1" applyFill="1"/>
    <xf numFmtId="0" fontId="17" fillId="5" borderId="0" xfId="0" applyFont="1" applyFill="1"/>
    <xf numFmtId="0" fontId="24" fillId="5" borderId="0" xfId="0" applyFont="1" applyFill="1"/>
    <xf numFmtId="0" fontId="27" fillId="5" borderId="0" xfId="0" applyFont="1" applyFill="1" applyAlignment="1">
      <alignment horizontal="right"/>
    </xf>
    <xf numFmtId="0" fontId="0" fillId="0" borderId="7" xfId="0" applyBorder="1"/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6" fillId="9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15" fillId="7" borderId="1" xfId="0" applyFont="1" applyFill="1" applyBorder="1" applyAlignment="1">
      <alignment horizontal="left"/>
    </xf>
    <xf numFmtId="0" fontId="15" fillId="7" borderId="1" xfId="0" applyFont="1" applyFill="1" applyBorder="1"/>
    <xf numFmtId="4" fontId="15" fillId="7" borderId="1" xfId="0" applyNumberFormat="1" applyFont="1" applyFill="1" applyBorder="1" applyAlignment="1">
      <alignment horizontal="right"/>
    </xf>
    <xf numFmtId="0" fontId="16" fillId="7" borderId="1" xfId="0" applyFont="1" applyFill="1" applyBorder="1" applyAlignment="1">
      <alignment horizontal="left"/>
    </xf>
    <xf numFmtId="0" fontId="16" fillId="7" borderId="5" xfId="0" applyFont="1" applyFill="1" applyBorder="1"/>
    <xf numFmtId="4" fontId="16" fillId="7" borderId="1" xfId="0" applyNumberFormat="1" applyFont="1" applyFill="1" applyBorder="1" applyAlignment="1">
      <alignment horizontal="right"/>
    </xf>
    <xf numFmtId="0" fontId="16" fillId="7" borderId="1" xfId="0" applyFont="1" applyFill="1" applyBorder="1" applyAlignment="1">
      <alignment horizontal="right"/>
    </xf>
    <xf numFmtId="0" fontId="30" fillId="0" borderId="0" xfId="0" applyFont="1" applyAlignment="1">
      <alignment horizontal="left"/>
    </xf>
    <xf numFmtId="0" fontId="16" fillId="3" borderId="5" xfId="0" applyFont="1" applyFill="1" applyBorder="1"/>
    <xf numFmtId="0" fontId="16" fillId="3" borderId="1" xfId="0" applyFont="1" applyFill="1" applyBorder="1"/>
    <xf numFmtId="0" fontId="16" fillId="7" borderId="1" xfId="0" applyFont="1" applyFill="1" applyBorder="1"/>
    <xf numFmtId="4" fontId="11" fillId="0" borderId="1" xfId="0" applyNumberFormat="1" applyFont="1" applyBorder="1"/>
    <xf numFmtId="4" fontId="10" fillId="0" borderId="1" xfId="0" applyNumberFormat="1" applyFont="1" applyBorder="1"/>
    <xf numFmtId="0" fontId="32" fillId="0" borderId="0" xfId="0" applyFont="1" applyAlignment="1">
      <alignment horizontal="left"/>
    </xf>
    <xf numFmtId="4" fontId="27" fillId="3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left"/>
    </xf>
    <xf numFmtId="4" fontId="27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4" fontId="27" fillId="0" borderId="1" xfId="0" applyNumberFormat="1" applyFont="1" applyBorder="1"/>
    <xf numFmtId="4" fontId="24" fillId="2" borderId="1" xfId="0" applyNumberFormat="1" applyFont="1" applyFill="1" applyBorder="1" applyAlignment="1">
      <alignment horizontal="right"/>
    </xf>
    <xf numFmtId="4" fontId="27" fillId="2" borderId="1" xfId="0" applyNumberFormat="1" applyFont="1" applyFill="1" applyBorder="1" applyAlignment="1">
      <alignment horizontal="right"/>
    </xf>
    <xf numFmtId="0" fontId="15" fillId="0" borderId="1" xfId="0" applyFont="1" applyBorder="1"/>
    <xf numFmtId="4" fontId="15" fillId="0" borderId="1" xfId="0" applyNumberFormat="1" applyFont="1" applyBorder="1"/>
    <xf numFmtId="0" fontId="15" fillId="0" borderId="1" xfId="0" applyFont="1" applyBorder="1" applyAlignment="1">
      <alignment wrapText="1"/>
    </xf>
    <xf numFmtId="0" fontId="0" fillId="10" borderId="1" xfId="0" applyFill="1" applyBorder="1" applyAlignment="1">
      <alignment horizontal="left"/>
    </xf>
    <xf numFmtId="0" fontId="16" fillId="10" borderId="1" xfId="0" applyFont="1" applyFill="1" applyBorder="1" applyAlignment="1">
      <alignment wrapText="1"/>
    </xf>
    <xf numFmtId="0" fontId="16" fillId="10" borderId="1" xfId="0" applyFont="1" applyFill="1" applyBorder="1"/>
    <xf numFmtId="4" fontId="16" fillId="10" borderId="1" xfId="0" applyNumberFormat="1" applyFont="1" applyFill="1" applyBorder="1" applyAlignment="1">
      <alignment horizontal="right"/>
    </xf>
    <xf numFmtId="0" fontId="16" fillId="10" borderId="1" xfId="0" applyFont="1" applyFill="1" applyBorder="1" applyAlignment="1">
      <alignment horizontal="right"/>
    </xf>
    <xf numFmtId="4" fontId="16" fillId="0" borderId="1" xfId="0" applyNumberFormat="1" applyFont="1" applyBorder="1"/>
    <xf numFmtId="4" fontId="26" fillId="0" borderId="1" xfId="0" applyNumberFormat="1" applyFont="1" applyBorder="1" applyAlignment="1">
      <alignment horizontal="right"/>
    </xf>
    <xf numFmtId="0" fontId="6" fillId="12" borderId="1" xfId="0" applyFont="1" applyFill="1" applyBorder="1" applyAlignment="1">
      <alignment horizontal="left"/>
    </xf>
    <xf numFmtId="0" fontId="16" fillId="12" borderId="5" xfId="0" applyFont="1" applyFill="1" applyBorder="1"/>
    <xf numFmtId="0" fontId="16" fillId="12" borderId="1" xfId="0" applyFont="1" applyFill="1" applyBorder="1" applyAlignment="1">
      <alignment horizontal="left"/>
    </xf>
    <xf numFmtId="4" fontId="16" fillId="12" borderId="1" xfId="0" applyNumberFormat="1" applyFont="1" applyFill="1" applyBorder="1" applyAlignment="1">
      <alignment horizontal="right"/>
    </xf>
    <xf numFmtId="0" fontId="16" fillId="12" borderId="1" xfId="0" applyFont="1" applyFill="1" applyBorder="1" applyAlignment="1">
      <alignment horizontal="right"/>
    </xf>
    <xf numFmtId="0" fontId="16" fillId="0" borderId="0" xfId="0" applyFont="1"/>
    <xf numFmtId="0" fontId="16" fillId="12" borderId="1" xfId="0" applyFont="1" applyFill="1" applyBorder="1"/>
    <xf numFmtId="0" fontId="16" fillId="12" borderId="5" xfId="0" applyFont="1" applyFill="1" applyBorder="1" applyAlignment="1">
      <alignment wrapText="1"/>
    </xf>
    <xf numFmtId="0" fontId="16" fillId="0" borderId="7" xfId="0" applyFont="1" applyBorder="1"/>
    <xf numFmtId="0" fontId="6" fillId="12" borderId="9" xfId="0" applyFont="1" applyFill="1" applyBorder="1" applyAlignment="1">
      <alignment horizontal="left"/>
    </xf>
    <xf numFmtId="0" fontId="16" fillId="12" borderId="10" xfId="0" applyFont="1" applyFill="1" applyBorder="1"/>
    <xf numFmtId="0" fontId="16" fillId="12" borderId="9" xfId="0" applyFont="1" applyFill="1" applyBorder="1" applyAlignment="1">
      <alignment horizontal="left"/>
    </xf>
    <xf numFmtId="4" fontId="16" fillId="12" borderId="9" xfId="0" applyNumberFormat="1" applyFont="1" applyFill="1" applyBorder="1" applyAlignment="1">
      <alignment horizontal="right"/>
    </xf>
    <xf numFmtId="0" fontId="16" fillId="12" borderId="9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right"/>
    </xf>
    <xf numFmtId="0" fontId="29" fillId="0" borderId="1" xfId="0" applyFont="1" applyBorder="1"/>
    <xf numFmtId="4" fontId="29" fillId="0" borderId="1" xfId="0" applyNumberFormat="1" applyFont="1" applyBorder="1"/>
    <xf numFmtId="0" fontId="16" fillId="12" borderId="9" xfId="0" applyFont="1" applyFill="1" applyBorder="1"/>
    <xf numFmtId="4" fontId="24" fillId="0" borderId="1" xfId="0" applyNumberFormat="1" applyFont="1" applyBorder="1"/>
    <xf numFmtId="0" fontId="0" fillId="12" borderId="1" xfId="0" applyFill="1" applyBorder="1" applyAlignment="1">
      <alignment horizontal="left"/>
    </xf>
    <xf numFmtId="0" fontId="16" fillId="12" borderId="1" xfId="0" applyFont="1" applyFill="1" applyBorder="1" applyAlignment="1">
      <alignment wrapText="1"/>
    </xf>
    <xf numFmtId="4" fontId="18" fillId="7" borderId="1" xfId="0" applyNumberFormat="1" applyFont="1" applyFill="1" applyBorder="1" applyAlignment="1">
      <alignment horizontal="right"/>
    </xf>
    <xf numFmtId="0" fontId="18" fillId="7" borderId="1" xfId="0" applyFont="1" applyFill="1" applyBorder="1" applyAlignment="1">
      <alignment horizontal="right"/>
    </xf>
    <xf numFmtId="0" fontId="10" fillId="7" borderId="1" xfId="0" applyFont="1" applyFill="1" applyBorder="1" applyAlignment="1">
      <alignment horizontal="left"/>
    </xf>
    <xf numFmtId="0" fontId="10" fillId="7" borderId="5" xfId="0" applyFont="1" applyFill="1" applyBorder="1"/>
    <xf numFmtId="0" fontId="18" fillId="7" borderId="1" xfId="0" applyFont="1" applyFill="1" applyBorder="1" applyAlignment="1">
      <alignment horizontal="left"/>
    </xf>
    <xf numFmtId="0" fontId="18" fillId="7" borderId="5" xfId="0" applyFont="1" applyFill="1" applyBorder="1"/>
    <xf numFmtId="0" fontId="7" fillId="12" borderId="1" xfId="0" applyFont="1" applyFill="1" applyBorder="1" applyAlignment="1">
      <alignment horizontal="left"/>
    </xf>
    <xf numFmtId="0" fontId="16" fillId="12" borderId="1" xfId="0" applyFont="1" applyFill="1" applyBorder="1" applyAlignment="1">
      <alignment horizontal="center"/>
    </xf>
    <xf numFmtId="0" fontId="3" fillId="0" borderId="1" xfId="0" applyFont="1" applyBorder="1"/>
    <xf numFmtId="0" fontId="19" fillId="13" borderId="1" xfId="0" applyFont="1" applyFill="1" applyBorder="1"/>
    <xf numFmtId="4" fontId="19" fillId="13" borderId="1" xfId="0" applyNumberFormat="1" applyFont="1" applyFill="1" applyBorder="1" applyAlignment="1">
      <alignment horizontal="right"/>
    </xf>
    <xf numFmtId="0" fontId="1" fillId="13" borderId="1" xfId="0" applyFont="1" applyFill="1" applyBorder="1"/>
    <xf numFmtId="4" fontId="1" fillId="13" borderId="1" xfId="0" applyNumberFormat="1" applyFont="1" applyFill="1" applyBorder="1" applyAlignment="1">
      <alignment horizontal="right"/>
    </xf>
    <xf numFmtId="0" fontId="0" fillId="13" borderId="1" xfId="0" applyFill="1" applyBorder="1" applyAlignment="1">
      <alignment horizontal="left"/>
    </xf>
    <xf numFmtId="4" fontId="22" fillId="13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4" fontId="15" fillId="2" borderId="1" xfId="0" applyNumberFormat="1" applyFont="1" applyFill="1" applyBorder="1" applyAlignment="1">
      <alignment horizontal="right"/>
    </xf>
    <xf numFmtId="4" fontId="15" fillId="2" borderId="6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left"/>
    </xf>
    <xf numFmtId="0" fontId="5" fillId="13" borderId="5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left"/>
    </xf>
    <xf numFmtId="4" fontId="5" fillId="13" borderId="1" xfId="0" applyNumberFormat="1" applyFont="1" applyFill="1" applyBorder="1" applyAlignment="1">
      <alignment horizontal="right"/>
    </xf>
    <xf numFmtId="4" fontId="5" fillId="13" borderId="6" xfId="0" applyNumberFormat="1" applyFont="1" applyFill="1" applyBorder="1" applyAlignment="1">
      <alignment horizontal="right"/>
    </xf>
    <xf numFmtId="0" fontId="5" fillId="13" borderId="1" xfId="0" applyFont="1" applyFill="1" applyBorder="1" applyAlignment="1">
      <alignment horizontal="right"/>
    </xf>
    <xf numFmtId="4" fontId="27" fillId="13" borderId="1" xfId="0" applyNumberFormat="1" applyFont="1" applyFill="1" applyBorder="1" applyAlignment="1">
      <alignment horizontal="right"/>
    </xf>
    <xf numFmtId="0" fontId="6" fillId="13" borderId="1" xfId="0" applyFont="1" applyFill="1" applyBorder="1" applyAlignment="1">
      <alignment horizontal="left"/>
    </xf>
    <xf numFmtId="0" fontId="24" fillId="3" borderId="5" xfId="0" applyFont="1" applyFill="1" applyBorder="1" applyAlignment="1">
      <alignment horizontal="left"/>
    </xf>
    <xf numFmtId="4" fontId="24" fillId="3" borderId="1" xfId="0" applyNumberFormat="1" applyFont="1" applyFill="1" applyBorder="1" applyAlignment="1">
      <alignment horizontal="right"/>
    </xf>
    <xf numFmtId="4" fontId="24" fillId="3" borderId="6" xfId="0" applyNumberFormat="1" applyFont="1" applyFill="1" applyBorder="1" applyAlignment="1">
      <alignment horizontal="right"/>
    </xf>
    <xf numFmtId="0" fontId="24" fillId="3" borderId="1" xfId="0" applyFont="1" applyFill="1" applyBorder="1" applyAlignment="1">
      <alignment horizontal="right"/>
    </xf>
    <xf numFmtId="0" fontId="24" fillId="3" borderId="1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0" fontId="31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right"/>
    </xf>
    <xf numFmtId="0" fontId="5" fillId="1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4" fontId="25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left"/>
    </xf>
    <xf numFmtId="4" fontId="16" fillId="2" borderId="1" xfId="0" applyNumberFormat="1" applyFont="1" applyFill="1" applyBorder="1" applyAlignment="1">
      <alignment horizontal="right"/>
    </xf>
    <xf numFmtId="4" fontId="16" fillId="2" borderId="1" xfId="0" applyNumberFormat="1" applyFont="1" applyFill="1" applyBorder="1"/>
    <xf numFmtId="4" fontId="24" fillId="3" borderId="1" xfId="0" applyNumberFormat="1" applyFont="1" applyFill="1" applyBorder="1"/>
    <xf numFmtId="0" fontId="27" fillId="13" borderId="1" xfId="0" applyFont="1" applyFill="1" applyBorder="1" applyAlignment="1">
      <alignment horizontal="left"/>
    </xf>
    <xf numFmtId="4" fontId="27" fillId="13" borderId="1" xfId="0" applyNumberFormat="1" applyFont="1" applyFill="1" applyBorder="1"/>
    <xf numFmtId="0" fontId="24" fillId="0" borderId="1" xfId="0" applyFont="1" applyBorder="1"/>
    <xf numFmtId="0" fontId="25" fillId="2" borderId="1" xfId="0" applyFont="1" applyFill="1" applyBorder="1" applyAlignment="1">
      <alignment horizontal="right"/>
    </xf>
    <xf numFmtId="0" fontId="7" fillId="13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left"/>
    </xf>
    <xf numFmtId="4" fontId="24" fillId="13" borderId="1" xfId="0" applyNumberFormat="1" applyFont="1" applyFill="1" applyBorder="1" applyAlignment="1">
      <alignment horizontal="right"/>
    </xf>
    <xf numFmtId="0" fontId="24" fillId="13" borderId="1" xfId="0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left"/>
    </xf>
    <xf numFmtId="0" fontId="27" fillId="13" borderId="1" xfId="0" applyFont="1" applyFill="1" applyBorder="1" applyAlignment="1">
      <alignment horizontal="right"/>
    </xf>
    <xf numFmtId="0" fontId="24" fillId="13" borderId="1" xfId="0" applyFont="1" applyFill="1" applyBorder="1" applyAlignment="1">
      <alignment horizontal="left"/>
    </xf>
    <xf numFmtId="0" fontId="7" fillId="13" borderId="5" xfId="0" applyFont="1" applyFill="1" applyBorder="1" applyAlignment="1">
      <alignment horizontal="left"/>
    </xf>
    <xf numFmtId="0" fontId="16" fillId="5" borderId="1" xfId="0" applyFont="1" applyFill="1" applyBorder="1"/>
    <xf numFmtId="0" fontId="26" fillId="12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wrapText="1"/>
    </xf>
    <xf numFmtId="4" fontId="10" fillId="7" borderId="1" xfId="0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right"/>
    </xf>
    <xf numFmtId="4" fontId="0" fillId="0" borderId="0" xfId="0" applyNumberFormat="1" applyAlignment="1">
      <alignment horizontal="left"/>
    </xf>
    <xf numFmtId="4" fontId="16" fillId="5" borderId="1" xfId="0" applyNumberFormat="1" applyFont="1" applyFill="1" applyBorder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4" fontId="27" fillId="5" borderId="1" xfId="0" applyNumberFormat="1" applyFont="1" applyFill="1" applyBorder="1" applyAlignment="1">
      <alignment horizontal="right"/>
    </xf>
    <xf numFmtId="0" fontId="27" fillId="5" borderId="1" xfId="0" applyFont="1" applyFill="1" applyBorder="1" applyAlignment="1">
      <alignment horizontal="right"/>
    </xf>
    <xf numFmtId="0" fontId="0" fillId="14" borderId="0" xfId="0" applyFill="1" applyAlignment="1">
      <alignment horizontal="left"/>
    </xf>
    <xf numFmtId="0" fontId="0" fillId="15" borderId="0" xfId="0" applyFill="1" applyAlignment="1">
      <alignment horizontal="left"/>
    </xf>
    <xf numFmtId="0" fontId="0" fillId="16" borderId="0" xfId="0" applyFill="1" applyAlignment="1">
      <alignment horizontal="left"/>
    </xf>
    <xf numFmtId="0" fontId="0" fillId="17" borderId="0" xfId="0" applyFill="1" applyAlignment="1">
      <alignment horizontal="left"/>
    </xf>
    <xf numFmtId="0" fontId="0" fillId="18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5" fillId="5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28" fillId="0" borderId="0" xfId="0" applyFont="1" applyAlignment="1">
      <alignment horizontal="left"/>
    </xf>
    <xf numFmtId="0" fontId="0" fillId="8" borderId="0" xfId="0" applyFill="1" applyAlignment="1">
      <alignment horizontal="left"/>
    </xf>
    <xf numFmtId="4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right"/>
    </xf>
    <xf numFmtId="4" fontId="15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" fontId="27" fillId="0" borderId="0" xfId="0" applyNumberFormat="1" applyFont="1"/>
    <xf numFmtId="4" fontId="27" fillId="0" borderId="0" xfId="0" applyNumberFormat="1" applyFont="1" applyAlignment="1">
      <alignment horizontal="right"/>
    </xf>
    <xf numFmtId="4" fontId="34" fillId="0" borderId="0" xfId="0" applyNumberFormat="1" applyFont="1" applyAlignment="1">
      <alignment horizontal="left"/>
    </xf>
    <xf numFmtId="0" fontId="29" fillId="0" borderId="0" xfId="0" applyFont="1"/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28" fillId="0" borderId="3" xfId="0" applyFont="1" applyBorder="1"/>
    <xf numFmtId="0" fontId="0" fillId="0" borderId="3" xfId="0" applyBorder="1"/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164" fontId="16" fillId="0" borderId="1" xfId="0" applyNumberFormat="1" applyFont="1" applyBorder="1" applyAlignment="1">
      <alignment horizontal="right"/>
    </xf>
    <xf numFmtId="4" fontId="24" fillId="5" borderId="1" xfId="0" applyNumberFormat="1" applyFont="1" applyFill="1" applyBorder="1" applyAlignment="1">
      <alignment horizontal="right"/>
    </xf>
    <xf numFmtId="4" fontId="24" fillId="11" borderId="1" xfId="0" applyNumberFormat="1" applyFont="1" applyFill="1" applyBorder="1" applyAlignment="1">
      <alignment horizontal="right"/>
    </xf>
    <xf numFmtId="4" fontId="16" fillId="5" borderId="1" xfId="0" applyNumberFormat="1" applyFont="1" applyFill="1" applyBorder="1" applyAlignment="1">
      <alignment horizontal="right"/>
    </xf>
    <xf numFmtId="0" fontId="5" fillId="19" borderId="1" xfId="0" applyFont="1" applyFill="1" applyBorder="1" applyAlignment="1">
      <alignment horizontal="right"/>
    </xf>
    <xf numFmtId="4" fontId="7" fillId="19" borderId="1" xfId="0" applyNumberFormat="1" applyFont="1" applyFill="1" applyBorder="1" applyAlignment="1">
      <alignment horizontal="right"/>
    </xf>
    <xf numFmtId="4" fontId="27" fillId="19" borderId="1" xfId="0" applyNumberFormat="1" applyFont="1" applyFill="1" applyBorder="1" applyAlignment="1">
      <alignment horizontal="right"/>
    </xf>
    <xf numFmtId="0" fontId="26" fillId="0" borderId="1" xfId="0" applyFont="1" applyBorder="1" applyAlignment="1">
      <alignment horizontal="right"/>
    </xf>
    <xf numFmtId="4" fontId="39" fillId="0" borderId="1" xfId="0" applyNumberFormat="1" applyFont="1" applyBorder="1" applyAlignment="1">
      <alignment horizontal="right"/>
    </xf>
    <xf numFmtId="4" fontId="39" fillId="3" borderId="1" xfId="0" applyNumberFormat="1" applyFont="1" applyFill="1" applyBorder="1" applyAlignment="1">
      <alignment horizontal="right"/>
    </xf>
    <xf numFmtId="4" fontId="39" fillId="19" borderId="1" xfId="0" applyNumberFormat="1" applyFont="1" applyFill="1" applyBorder="1" applyAlignment="1">
      <alignment horizontal="right"/>
    </xf>
    <xf numFmtId="0" fontId="24" fillId="11" borderId="1" xfId="0" applyFont="1" applyFill="1" applyBorder="1" applyAlignment="1">
      <alignment horizontal="left"/>
    </xf>
    <xf numFmtId="4" fontId="24" fillId="11" borderId="5" xfId="0" applyNumberFormat="1" applyFont="1" applyFill="1" applyBorder="1" applyAlignment="1">
      <alignment horizontal="right"/>
    </xf>
    <xf numFmtId="0" fontId="24" fillId="11" borderId="1" xfId="0" applyFont="1" applyFill="1" applyBorder="1" applyAlignment="1">
      <alignment horizontal="right"/>
    </xf>
    <xf numFmtId="0" fontId="15" fillId="5" borderId="1" xfId="0" applyFont="1" applyFill="1" applyBorder="1" applyAlignment="1">
      <alignment horizontal="right"/>
    </xf>
    <xf numFmtId="4" fontId="19" fillId="19" borderId="1" xfId="0" applyNumberFormat="1" applyFont="1" applyFill="1" applyBorder="1" applyAlignment="1">
      <alignment horizontal="right"/>
    </xf>
    <xf numFmtId="4" fontId="26" fillId="13" borderId="1" xfId="0" applyNumberFormat="1" applyFont="1" applyFill="1" applyBorder="1" applyAlignment="1">
      <alignment horizontal="right"/>
    </xf>
    <xf numFmtId="0" fontId="16" fillId="19" borderId="1" xfId="0" applyFont="1" applyFill="1" applyBorder="1" applyAlignment="1">
      <alignment horizontal="right"/>
    </xf>
    <xf numFmtId="0" fontId="26" fillId="19" borderId="1" xfId="0" applyFont="1" applyFill="1" applyBorder="1" applyAlignment="1">
      <alignment horizontal="right"/>
    </xf>
    <xf numFmtId="4" fontId="25" fillId="13" borderId="1" xfId="0" applyNumberFormat="1" applyFont="1" applyFill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2" fontId="18" fillId="0" borderId="1" xfId="0" applyNumberFormat="1" applyFont="1" applyBorder="1" applyAlignment="1">
      <alignment horizontal="right"/>
    </xf>
    <xf numFmtId="4" fontId="24" fillId="0" borderId="1" xfId="0" applyNumberFormat="1" applyFont="1" applyBorder="1" applyAlignment="1">
      <alignment horizontal="right"/>
    </xf>
    <xf numFmtId="2" fontId="24" fillId="0" borderId="1" xfId="0" applyNumberFormat="1" applyFont="1" applyBorder="1" applyAlignment="1">
      <alignment horizontal="right"/>
    </xf>
    <xf numFmtId="0" fontId="7" fillId="19" borderId="1" xfId="0" applyFont="1" applyFill="1" applyBorder="1" applyAlignment="1">
      <alignment horizontal="left"/>
    </xf>
    <xf numFmtId="0" fontId="20" fillId="19" borderId="1" xfId="0" applyFont="1" applyFill="1" applyBorder="1" applyAlignment="1">
      <alignment horizontal="left"/>
    </xf>
    <xf numFmtId="4" fontId="16" fillId="19" borderId="1" xfId="0" applyNumberFormat="1" applyFont="1" applyFill="1" applyBorder="1" applyAlignment="1">
      <alignment horizontal="right"/>
    </xf>
    <xf numFmtId="0" fontId="7" fillId="19" borderId="1" xfId="0" applyFont="1" applyFill="1" applyBorder="1" applyAlignment="1">
      <alignment horizontal="right"/>
    </xf>
    <xf numFmtId="4" fontId="5" fillId="19" borderId="1" xfId="0" applyNumberFormat="1" applyFont="1" applyFill="1" applyBorder="1" applyAlignment="1">
      <alignment horizontal="right"/>
    </xf>
    <xf numFmtId="4" fontId="24" fillId="19" borderId="1" xfId="0" applyNumberFormat="1" applyFont="1" applyFill="1" applyBorder="1" applyAlignment="1">
      <alignment horizontal="right"/>
    </xf>
    <xf numFmtId="4" fontId="26" fillId="5" borderId="1" xfId="0" applyNumberFormat="1" applyFont="1" applyFill="1" applyBorder="1" applyAlignment="1">
      <alignment horizontal="right"/>
    </xf>
    <xf numFmtId="4" fontId="24" fillId="10" borderId="1" xfId="0" applyNumberFormat="1" applyFont="1" applyFill="1" applyBorder="1" applyAlignment="1">
      <alignment horizontal="right"/>
    </xf>
    <xf numFmtId="0" fontId="27" fillId="19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right"/>
    </xf>
    <xf numFmtId="4" fontId="16" fillId="5" borderId="9" xfId="0" applyNumberFormat="1" applyFont="1" applyFill="1" applyBorder="1" applyAlignment="1">
      <alignment horizontal="right"/>
    </xf>
    <xf numFmtId="4" fontId="16" fillId="2" borderId="9" xfId="0" applyNumberFormat="1" applyFont="1" applyFill="1" applyBorder="1" applyAlignment="1">
      <alignment horizontal="right"/>
    </xf>
    <xf numFmtId="0" fontId="16" fillId="19" borderId="1" xfId="0" applyFont="1" applyFill="1" applyBorder="1"/>
    <xf numFmtId="4" fontId="24" fillId="19" borderId="1" xfId="0" applyNumberFormat="1" applyFont="1" applyFill="1" applyBorder="1"/>
    <xf numFmtId="4" fontId="27" fillId="19" borderId="9" xfId="0" applyNumberFormat="1" applyFont="1" applyFill="1" applyBorder="1" applyAlignment="1">
      <alignment horizontal="right"/>
    </xf>
    <xf numFmtId="4" fontId="27" fillId="5" borderId="9" xfId="0" applyNumberFormat="1" applyFont="1" applyFill="1" applyBorder="1" applyAlignment="1">
      <alignment horizontal="right"/>
    </xf>
    <xf numFmtId="4" fontId="16" fillId="2" borderId="11" xfId="0" applyNumberFormat="1" applyFont="1" applyFill="1" applyBorder="1" applyAlignment="1">
      <alignment horizontal="right"/>
    </xf>
    <xf numFmtId="0" fontId="16" fillId="2" borderId="11" xfId="0" applyFont="1" applyFill="1" applyBorder="1" applyAlignment="1">
      <alignment horizontal="right"/>
    </xf>
    <xf numFmtId="4" fontId="24" fillId="3" borderId="9" xfId="0" applyNumberFormat="1" applyFont="1" applyFill="1" applyBorder="1" applyAlignment="1">
      <alignment horizontal="right"/>
    </xf>
    <xf numFmtId="4" fontId="24" fillId="19" borderId="9" xfId="0" applyNumberFormat="1" applyFont="1" applyFill="1" applyBorder="1" applyAlignment="1">
      <alignment horizontal="right"/>
    </xf>
    <xf numFmtId="0" fontId="7" fillId="19" borderId="1" xfId="0" applyFont="1" applyFill="1" applyBorder="1" applyAlignment="1">
      <alignment horizontal="left" wrapText="1"/>
    </xf>
    <xf numFmtId="0" fontId="7" fillId="19" borderId="5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19" borderId="1" xfId="0" applyFont="1" applyFill="1" applyBorder="1"/>
    <xf numFmtId="4" fontId="27" fillId="19" borderId="1" xfId="0" applyNumberFormat="1" applyFont="1" applyFill="1" applyBorder="1"/>
    <xf numFmtId="0" fontId="26" fillId="19" borderId="1" xfId="0" applyFont="1" applyFill="1" applyBorder="1"/>
    <xf numFmtId="0" fontId="7" fillId="19" borderId="1" xfId="0" applyFont="1" applyFill="1" applyBorder="1"/>
    <xf numFmtId="4" fontId="26" fillId="5" borderId="0" xfId="0" applyNumberFormat="1" applyFont="1" applyFill="1" applyAlignment="1">
      <alignment horizontal="left"/>
    </xf>
    <xf numFmtId="4" fontId="26" fillId="0" borderId="0" xfId="0" applyNumberFormat="1" applyFont="1" applyAlignment="1">
      <alignment horizontal="left"/>
    </xf>
    <xf numFmtId="164" fontId="26" fillId="0" borderId="0" xfId="0" applyNumberFormat="1" applyFont="1" applyAlignment="1">
      <alignment horizontal="left"/>
    </xf>
    <xf numFmtId="164" fontId="26" fillId="5" borderId="0" xfId="0" applyNumberFormat="1" applyFont="1" applyFill="1" applyAlignment="1">
      <alignment horizontal="lef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0" fillId="5" borderId="0" xfId="0" applyFont="1" applyFill="1" applyAlignment="1">
      <alignment horizontal="left"/>
    </xf>
    <xf numFmtId="0" fontId="18" fillId="5" borderId="0" xfId="0" applyFont="1" applyFill="1" applyAlignment="1">
      <alignment horizontal="left"/>
    </xf>
    <xf numFmtId="0" fontId="5" fillId="5" borderId="0" xfId="0" applyFont="1" applyFill="1"/>
    <xf numFmtId="4" fontId="10" fillId="5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28" fillId="5" borderId="0" xfId="0" applyFont="1" applyFill="1" applyAlignment="1">
      <alignment horizontal="left"/>
    </xf>
    <xf numFmtId="4" fontId="28" fillId="5" borderId="0" xfId="0" applyNumberFormat="1" applyFont="1" applyFill="1" applyAlignment="1">
      <alignment horizontal="right"/>
    </xf>
    <xf numFmtId="4" fontId="16" fillId="5" borderId="0" xfId="0" applyNumberFormat="1" applyFont="1" applyFill="1" applyAlignment="1">
      <alignment horizontal="right"/>
    </xf>
    <xf numFmtId="0" fontId="26" fillId="5" borderId="0" xfId="0" applyFont="1" applyFill="1" applyAlignment="1">
      <alignment horizontal="left"/>
    </xf>
    <xf numFmtId="0" fontId="0" fillId="20" borderId="0" xfId="0" applyFill="1" applyAlignment="1">
      <alignment horizontal="left"/>
    </xf>
    <xf numFmtId="0" fontId="0" fillId="21" borderId="0" xfId="0" applyFill="1" applyAlignment="1">
      <alignment horizontal="left"/>
    </xf>
    <xf numFmtId="0" fontId="0" fillId="21" borderId="0" xfId="0" applyFill="1"/>
    <xf numFmtId="0" fontId="5" fillId="5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4" fontId="20" fillId="13" borderId="1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4" fontId="28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4" fontId="28" fillId="5" borderId="1" xfId="0" applyNumberFormat="1" applyFont="1" applyFill="1" applyBorder="1" applyAlignment="1">
      <alignment horizontal="right"/>
    </xf>
    <xf numFmtId="0" fontId="28" fillId="5" borderId="1" xfId="0" applyFont="1" applyFill="1" applyBorder="1" applyAlignment="1">
      <alignment horizontal="right"/>
    </xf>
    <xf numFmtId="0" fontId="0" fillId="23" borderId="0" xfId="0" applyFill="1" applyAlignment="1">
      <alignment horizontal="left"/>
    </xf>
    <xf numFmtId="4" fontId="39" fillId="5" borderId="1" xfId="0" applyNumberFormat="1" applyFont="1" applyFill="1" applyBorder="1" applyAlignment="1">
      <alignment horizontal="right"/>
    </xf>
    <xf numFmtId="4" fontId="40" fillId="11" borderId="1" xfId="0" applyNumberFormat="1" applyFont="1" applyFill="1" applyBorder="1"/>
    <xf numFmtId="4" fontId="5" fillId="0" borderId="1" xfId="0" applyNumberFormat="1" applyFont="1" applyBorder="1"/>
    <xf numFmtId="4" fontId="24" fillId="11" borderId="1" xfId="0" applyNumberFormat="1" applyFont="1" applyFill="1" applyBorder="1"/>
    <xf numFmtId="4" fontId="16" fillId="15" borderId="1" xfId="0" applyNumberFormat="1" applyFont="1" applyFill="1" applyBorder="1"/>
    <xf numFmtId="4" fontId="3" fillId="15" borderId="1" xfId="0" applyNumberFormat="1" applyFont="1" applyFill="1" applyBorder="1"/>
    <xf numFmtId="4" fontId="19" fillId="15" borderId="1" xfId="0" applyNumberFormat="1" applyFont="1" applyFill="1" applyBorder="1"/>
    <xf numFmtId="4" fontId="1" fillId="15" borderId="1" xfId="0" applyNumberFormat="1" applyFont="1" applyFill="1" applyBorder="1"/>
    <xf numFmtId="4" fontId="15" fillId="15" borderId="1" xfId="0" applyNumberFormat="1" applyFont="1" applyFill="1" applyBorder="1" applyAlignment="1">
      <alignment horizontal="right"/>
    </xf>
    <xf numFmtId="4" fontId="10" fillId="15" borderId="1" xfId="0" applyNumberFormat="1" applyFont="1" applyFill="1" applyBorder="1" applyAlignment="1">
      <alignment horizontal="right"/>
    </xf>
    <xf numFmtId="4" fontId="16" fillId="15" borderId="1" xfId="0" applyNumberFormat="1" applyFont="1" applyFill="1" applyBorder="1" applyAlignment="1">
      <alignment horizontal="right"/>
    </xf>
    <xf numFmtId="4" fontId="18" fillId="15" borderId="1" xfId="0" applyNumberFormat="1" applyFont="1" applyFill="1" applyBorder="1" applyAlignment="1">
      <alignment horizontal="right"/>
    </xf>
    <xf numFmtId="0" fontId="33" fillId="0" borderId="0" xfId="0" applyFont="1" applyAlignment="1">
      <alignment horizontal="left"/>
    </xf>
    <xf numFmtId="0" fontId="0" fillId="0" borderId="0" xfId="0"/>
    <xf numFmtId="4" fontId="3" fillId="5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33" fillId="5" borderId="0" xfId="0" applyFont="1" applyFill="1" applyAlignment="1">
      <alignment horizontal="left"/>
    </xf>
    <xf numFmtId="0" fontId="33" fillId="5" borderId="0" xfId="0" applyFont="1" applyFill="1"/>
    <xf numFmtId="0" fontId="34" fillId="5" borderId="0" xfId="0" applyFont="1" applyFill="1" applyAlignment="1">
      <alignment horizontal="left"/>
    </xf>
    <xf numFmtId="0" fontId="10" fillId="0" borderId="0" xfId="0" applyFont="1"/>
    <xf numFmtId="0" fontId="33" fillId="0" borderId="0" xfId="0" applyFont="1"/>
    <xf numFmtId="2" fontId="24" fillId="3" borderId="1" xfId="0" applyNumberFormat="1" applyFont="1" applyFill="1" applyBorder="1" applyAlignment="1">
      <alignment horizontal="right"/>
    </xf>
    <xf numFmtId="2" fontId="27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6" fillId="0" borderId="0" xfId="0" applyFont="1" applyAlignment="1">
      <alignment horizontal="center"/>
    </xf>
    <xf numFmtId="0" fontId="42" fillId="0" borderId="0" xfId="0" applyFont="1"/>
    <xf numFmtId="4" fontId="16" fillId="0" borderId="1" xfId="0" applyNumberFormat="1" applyFont="1" applyBorder="1" applyAlignment="1">
      <alignment horizontal="center"/>
    </xf>
    <xf numFmtId="0" fontId="42" fillId="0" borderId="1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7" fillId="0" borderId="0" xfId="0" applyFont="1"/>
    <xf numFmtId="4" fontId="5" fillId="19" borderId="9" xfId="0" applyNumberFormat="1" applyFont="1" applyFill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27" fillId="0" borderId="9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7" fillId="10" borderId="1" xfId="0" applyNumberFormat="1" applyFont="1" applyFill="1" applyBorder="1" applyAlignment="1">
      <alignment horizontal="right"/>
    </xf>
    <xf numFmtId="0" fontId="42" fillId="0" borderId="1" xfId="0" applyFont="1" applyBorder="1"/>
    <xf numFmtId="0" fontId="16" fillId="2" borderId="1" xfId="0" applyFont="1" applyFill="1" applyBorder="1"/>
    <xf numFmtId="4" fontId="16" fillId="13" borderId="1" xfId="0" applyNumberFormat="1" applyFont="1" applyFill="1" applyBorder="1" applyAlignment="1">
      <alignment horizontal="right"/>
    </xf>
    <xf numFmtId="0" fontId="24" fillId="5" borderId="1" xfId="0" applyFont="1" applyFill="1" applyBorder="1" applyAlignment="1">
      <alignment horizontal="left"/>
    </xf>
    <xf numFmtId="0" fontId="24" fillId="12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" fontId="24" fillId="5" borderId="9" xfId="0" applyNumberFormat="1" applyFont="1" applyFill="1" applyBorder="1" applyAlignment="1">
      <alignment horizontal="right"/>
    </xf>
    <xf numFmtId="4" fontId="5" fillId="5" borderId="9" xfId="0" applyNumberFormat="1" applyFont="1" applyFill="1" applyBorder="1" applyAlignment="1">
      <alignment horizontal="right"/>
    </xf>
    <xf numFmtId="4" fontId="27" fillId="13" borderId="9" xfId="0" applyNumberFormat="1" applyFont="1" applyFill="1" applyBorder="1" applyAlignment="1">
      <alignment horizontal="right"/>
    </xf>
    <xf numFmtId="4" fontId="24" fillId="2" borderId="9" xfId="0" applyNumberFormat="1" applyFont="1" applyFill="1" applyBorder="1" applyAlignment="1">
      <alignment horizontal="right"/>
    </xf>
    <xf numFmtId="4" fontId="24" fillId="2" borderId="11" xfId="0" applyNumberFormat="1" applyFont="1" applyFill="1" applyBorder="1" applyAlignment="1">
      <alignment horizontal="right"/>
    </xf>
    <xf numFmtId="4" fontId="24" fillId="2" borderId="1" xfId="0" applyNumberFormat="1" applyFont="1" applyFill="1" applyBorder="1"/>
    <xf numFmtId="4" fontId="5" fillId="0" borderId="4" xfId="0" applyNumberFormat="1" applyFont="1" applyBorder="1" applyAlignment="1">
      <alignment horizontal="right"/>
    </xf>
    <xf numFmtId="4" fontId="27" fillId="5" borderId="4" xfId="0" applyNumberFormat="1" applyFont="1" applyFill="1" applyBorder="1" applyAlignment="1">
      <alignment horizontal="right"/>
    </xf>
    <xf numFmtId="4" fontId="7" fillId="19" borderId="1" xfId="0" applyNumberFormat="1" applyFont="1" applyFill="1" applyBorder="1" applyAlignment="1">
      <alignment horizontal="left"/>
    </xf>
    <xf numFmtId="4" fontId="7" fillId="0" borderId="1" xfId="0" applyNumberFormat="1" applyFont="1" applyBorder="1"/>
    <xf numFmtId="49" fontId="7" fillId="13" borderId="1" xfId="0" applyNumberFormat="1" applyFont="1" applyFill="1" applyBorder="1" applyAlignment="1">
      <alignment horizontal="left"/>
    </xf>
    <xf numFmtId="0" fontId="0" fillId="0" borderId="0" xfId="0" quotePrefix="1" applyAlignment="1">
      <alignment horizontal="left"/>
    </xf>
    <xf numFmtId="0" fontId="16" fillId="13" borderId="1" xfId="0" applyFont="1" applyFill="1" applyBorder="1" applyAlignment="1">
      <alignment horizontal="left"/>
    </xf>
    <xf numFmtId="4" fontId="0" fillId="5" borderId="0" xfId="0" applyNumberFormat="1" applyFill="1" applyAlignment="1">
      <alignment horizontal="left"/>
    </xf>
    <xf numFmtId="4" fontId="27" fillId="5" borderId="5" xfId="0" applyNumberFormat="1" applyFont="1" applyFill="1" applyBorder="1" applyAlignment="1">
      <alignment horizontal="right"/>
    </xf>
    <xf numFmtId="0" fontId="33" fillId="0" borderId="1" xfId="0" applyFont="1" applyBorder="1" applyAlignment="1">
      <alignment horizontal="left"/>
    </xf>
    <xf numFmtId="4" fontId="19" fillId="0" borderId="1" xfId="0" applyNumberFormat="1" applyFont="1" applyBorder="1"/>
    <xf numFmtId="4" fontId="19" fillId="0" borderId="1" xfId="0" applyNumberFormat="1" applyFont="1" applyBorder="1" applyAlignment="1">
      <alignment horizontal="right"/>
    </xf>
    <xf numFmtId="4" fontId="19" fillId="0" borderId="5" xfId="0" applyNumberFormat="1" applyFont="1" applyBorder="1" applyAlignment="1">
      <alignment horizontal="right"/>
    </xf>
    <xf numFmtId="4" fontId="19" fillId="5" borderId="5" xfId="0" applyNumberFormat="1" applyFont="1" applyFill="1" applyBorder="1" applyAlignment="1">
      <alignment horizontal="right"/>
    </xf>
    <xf numFmtId="3" fontId="24" fillId="0" borderId="1" xfId="0" applyNumberFormat="1" applyFont="1" applyBorder="1" applyAlignment="1">
      <alignment horizontal="center"/>
    </xf>
    <xf numFmtId="0" fontId="27" fillId="19" borderId="1" xfId="0" applyFont="1" applyFill="1" applyBorder="1" applyAlignment="1">
      <alignment horizontal="left"/>
    </xf>
    <xf numFmtId="4" fontId="27" fillId="19" borderId="9" xfId="0" applyNumberFormat="1" applyFont="1" applyFill="1" applyBorder="1"/>
    <xf numFmtId="0" fontId="1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4" fillId="12" borderId="1" xfId="0" applyFont="1" applyFill="1" applyBorder="1" applyAlignment="1">
      <alignment horizontal="left" vertical="center"/>
    </xf>
    <xf numFmtId="0" fontId="16" fillId="12" borderId="5" xfId="0" applyFont="1" applyFill="1" applyBorder="1" applyAlignment="1">
      <alignment vertical="center" wrapText="1"/>
    </xf>
    <xf numFmtId="4" fontId="16" fillId="12" borderId="1" xfId="0" applyNumberFormat="1" applyFont="1" applyFill="1" applyBorder="1" applyAlignment="1">
      <alignment horizontal="right" vertical="center"/>
    </xf>
    <xf numFmtId="0" fontId="18" fillId="7" borderId="1" xfId="0" applyFont="1" applyFill="1" applyBorder="1" applyAlignment="1">
      <alignment horizontal="left" vertical="center"/>
    </xf>
    <xf numFmtId="4" fontId="18" fillId="7" borderId="1" xfId="0" applyNumberFormat="1" applyFont="1" applyFill="1" applyBorder="1" applyAlignment="1">
      <alignment horizontal="right" vertical="center"/>
    </xf>
    <xf numFmtId="0" fontId="16" fillId="12" borderId="5" xfId="0" applyFont="1" applyFill="1" applyBorder="1" applyAlignment="1">
      <alignment vertical="center"/>
    </xf>
    <xf numFmtId="0" fontId="16" fillId="12" borderId="1" xfId="0" applyFont="1" applyFill="1" applyBorder="1" applyAlignment="1">
      <alignment horizontal="left" vertical="center"/>
    </xf>
    <xf numFmtId="0" fontId="16" fillId="12" borderId="1" xfId="0" applyFont="1" applyFill="1" applyBorder="1" applyAlignment="1">
      <alignment vertical="center"/>
    </xf>
    <xf numFmtId="0" fontId="41" fillId="12" borderId="1" xfId="0" applyFont="1" applyFill="1" applyBorder="1" applyAlignment="1">
      <alignment horizontal="left" vertical="center" wrapText="1"/>
    </xf>
    <xf numFmtId="0" fontId="24" fillId="12" borderId="9" xfId="0" applyFont="1" applyFill="1" applyBorder="1" applyAlignment="1">
      <alignment horizontal="left" vertical="center"/>
    </xf>
    <xf numFmtId="0" fontId="16" fillId="12" borderId="10" xfId="0" applyFont="1" applyFill="1" applyBorder="1" applyAlignment="1">
      <alignment vertical="center"/>
    </xf>
    <xf numFmtId="0" fontId="16" fillId="12" borderId="9" xfId="0" applyFont="1" applyFill="1" applyBorder="1" applyAlignment="1">
      <alignment horizontal="left" vertical="center"/>
    </xf>
    <xf numFmtId="4" fontId="16" fillId="12" borderId="9" xfId="0" applyNumberFormat="1" applyFont="1" applyFill="1" applyBorder="1" applyAlignment="1">
      <alignment horizontal="right" vertical="center"/>
    </xf>
    <xf numFmtId="0" fontId="16" fillId="12" borderId="9" xfId="0" applyFont="1" applyFill="1" applyBorder="1" applyAlignment="1">
      <alignment vertical="center"/>
    </xf>
    <xf numFmtId="0" fontId="10" fillId="7" borderId="1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vertical="center"/>
    </xf>
    <xf numFmtId="0" fontId="27" fillId="12" borderId="1" xfId="0" applyFont="1" applyFill="1" applyBorder="1" applyAlignment="1">
      <alignment horizontal="left" vertical="center"/>
    </xf>
    <xf numFmtId="4" fontId="10" fillId="7" borderId="1" xfId="0" applyNumberFormat="1" applyFont="1" applyFill="1" applyBorder="1" applyAlignment="1">
      <alignment horizontal="right" vertical="center"/>
    </xf>
    <xf numFmtId="0" fontId="24" fillId="9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vertical="center"/>
    </xf>
    <xf numFmtId="4" fontId="16" fillId="3" borderId="1" xfId="0" applyNumberFormat="1" applyFont="1" applyFill="1" applyBorder="1" applyAlignment="1">
      <alignment horizontal="right" vertical="center"/>
    </xf>
    <xf numFmtId="0" fontId="16" fillId="7" borderId="1" xfId="0" applyFont="1" applyFill="1" applyBorder="1" applyAlignment="1">
      <alignment horizontal="left" vertical="center"/>
    </xf>
    <xf numFmtId="0" fontId="16" fillId="7" borderId="5" xfId="0" applyFont="1" applyFill="1" applyBorder="1" applyAlignment="1">
      <alignment vertical="center"/>
    </xf>
    <xf numFmtId="4" fontId="16" fillId="7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vertical="center"/>
    </xf>
    <xf numFmtId="0" fontId="16" fillId="7" borderId="1" xfId="0" applyFont="1" applyFill="1" applyBorder="1" applyAlignment="1">
      <alignment vertical="center"/>
    </xf>
    <xf numFmtId="0" fontId="10" fillId="0" borderId="0" xfId="0" applyFont="1" applyAlignment="1">
      <alignment horizontal="right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7" fillId="5" borderId="1" xfId="0" applyNumberFormat="1" applyFont="1" applyFill="1" applyBorder="1" applyAlignment="1">
      <alignment horizontal="right"/>
    </xf>
    <xf numFmtId="0" fontId="27" fillId="13" borderId="1" xfId="0" applyFont="1" applyFill="1" applyBorder="1" applyAlignment="1">
      <alignment horizontal="left" wrapText="1"/>
    </xf>
    <xf numFmtId="0" fontId="27" fillId="5" borderId="1" xfId="0" applyFont="1" applyFill="1" applyBorder="1" applyAlignment="1">
      <alignment horizontal="left"/>
    </xf>
    <xf numFmtId="0" fontId="27" fillId="5" borderId="1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4" fontId="10" fillId="2" borderId="1" xfId="0" applyNumberFormat="1" applyFont="1" applyFill="1" applyBorder="1" applyAlignment="1">
      <alignment horizontal="right"/>
    </xf>
    <xf numFmtId="4" fontId="18" fillId="2" borderId="1" xfId="0" applyNumberFormat="1" applyFont="1" applyFill="1" applyBorder="1" applyAlignment="1">
      <alignment horizontal="right"/>
    </xf>
    <xf numFmtId="0" fontId="20" fillId="5" borderId="1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4" fontId="27" fillId="0" borderId="4" xfId="0" applyNumberFormat="1" applyFont="1" applyBorder="1" applyAlignment="1">
      <alignment horizontal="right"/>
    </xf>
    <xf numFmtId="0" fontId="0" fillId="5" borderId="1" xfId="0" applyFill="1" applyBorder="1" applyAlignment="1">
      <alignment horizontal="left"/>
    </xf>
    <xf numFmtId="4" fontId="16" fillId="9" borderId="1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left"/>
    </xf>
    <xf numFmtId="4" fontId="16" fillId="9" borderId="9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4" fontId="15" fillId="4" borderId="1" xfId="0" applyNumberFormat="1" applyFont="1" applyFill="1" applyBorder="1" applyAlignment="1">
      <alignment horizontal="right" vertical="center"/>
    </xf>
    <xf numFmtId="4" fontId="10" fillId="4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left" vertical="center"/>
    </xf>
    <xf numFmtId="4" fontId="18" fillId="3" borderId="1" xfId="0" applyNumberFormat="1" applyFont="1" applyFill="1" applyBorder="1" applyAlignment="1">
      <alignment horizontal="right" vertical="center"/>
    </xf>
    <xf numFmtId="0" fontId="15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4" fontId="15" fillId="7" borderId="1" xfId="0" applyNumberFormat="1" applyFont="1" applyFill="1" applyBorder="1" applyAlignment="1">
      <alignment horizontal="right" vertical="center"/>
    </xf>
    <xf numFmtId="4" fontId="16" fillId="5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/>
    </xf>
    <xf numFmtId="4" fontId="27" fillId="5" borderId="1" xfId="0" applyNumberFormat="1" applyFont="1" applyFill="1" applyBorder="1" applyAlignment="1">
      <alignment horizontal="right" vertical="center"/>
    </xf>
    <xf numFmtId="4" fontId="2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6" fillId="12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right"/>
    </xf>
    <xf numFmtId="4" fontId="13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horizontal="left" wrapText="1"/>
    </xf>
    <xf numFmtId="0" fontId="1" fillId="0" borderId="0" xfId="0" applyFont="1"/>
    <xf numFmtId="0" fontId="2" fillId="0" borderId="0" xfId="0" applyFont="1"/>
    <xf numFmtId="0" fontId="12" fillId="0" borderId="1" xfId="0" applyFont="1" applyBorder="1" applyAlignment="1">
      <alignment vertical="center" wrapText="1"/>
    </xf>
    <xf numFmtId="3" fontId="24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/>
    </xf>
    <xf numFmtId="2" fontId="16" fillId="2" borderId="1" xfId="0" applyNumberFormat="1" applyFont="1" applyFill="1" applyBorder="1" applyAlignment="1">
      <alignment horizontal="right"/>
    </xf>
    <xf numFmtId="2" fontId="24" fillId="19" borderId="1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left"/>
    </xf>
    <xf numFmtId="4" fontId="27" fillId="24" borderId="1" xfId="0" applyNumberFormat="1" applyFont="1" applyFill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7" fillId="24" borderId="1" xfId="0" applyFont="1" applyFill="1" applyBorder="1" applyAlignment="1">
      <alignment horizontal="left" vertical="center" wrapText="1"/>
    </xf>
    <xf numFmtId="0" fontId="24" fillId="24" borderId="1" xfId="0" applyFont="1" applyFill="1" applyBorder="1" applyAlignment="1">
      <alignment horizontal="left"/>
    </xf>
    <xf numFmtId="4" fontId="24" fillId="24" borderId="1" xfId="0" applyNumberFormat="1" applyFont="1" applyFill="1" applyBorder="1" applyAlignment="1">
      <alignment horizontal="right"/>
    </xf>
    <xf numFmtId="0" fontId="24" fillId="19" borderId="1" xfId="0" applyFont="1" applyFill="1" applyBorder="1" applyAlignment="1">
      <alignment horizontal="left"/>
    </xf>
    <xf numFmtId="0" fontId="24" fillId="19" borderId="1" xfId="0" applyFont="1" applyFill="1" applyBorder="1" applyAlignment="1">
      <alignment horizontal="left" wrapText="1"/>
    </xf>
    <xf numFmtId="0" fontId="24" fillId="0" borderId="1" xfId="0" applyFont="1" applyBorder="1" applyAlignment="1">
      <alignment horizontal="left"/>
    </xf>
    <xf numFmtId="0" fontId="10" fillId="7" borderId="5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/>
    </xf>
    <xf numFmtId="4" fontId="15" fillId="5" borderId="0" xfId="0" applyNumberFormat="1" applyFont="1" applyFill="1" applyAlignment="1">
      <alignment horizontal="right"/>
    </xf>
    <xf numFmtId="2" fontId="15" fillId="5" borderId="0" xfId="0" applyNumberFormat="1" applyFont="1" applyFill="1" applyAlignment="1">
      <alignment horizontal="right"/>
    </xf>
    <xf numFmtId="0" fontId="7" fillId="0" borderId="0" xfId="0" applyFont="1" applyAlignment="1">
      <alignment horizontal="center" vertical="center"/>
    </xf>
    <xf numFmtId="4" fontId="10" fillId="5" borderId="0" xfId="0" applyNumberFormat="1" applyFont="1" applyFill="1" applyAlignment="1">
      <alignment horizontal="right" vertical="center"/>
    </xf>
    <xf numFmtId="2" fontId="10" fillId="5" borderId="0" xfId="0" applyNumberFormat="1" applyFont="1" applyFill="1" applyAlignment="1">
      <alignment horizontal="right" vertical="center"/>
    </xf>
    <xf numFmtId="4" fontId="18" fillId="5" borderId="0" xfId="0" applyNumberFormat="1" applyFont="1" applyFill="1" applyAlignment="1">
      <alignment horizontal="right" vertical="center"/>
    </xf>
    <xf numFmtId="2" fontId="18" fillId="5" borderId="0" xfId="0" applyNumberFormat="1" applyFont="1" applyFill="1" applyAlignment="1">
      <alignment horizontal="right" vertical="center"/>
    </xf>
    <xf numFmtId="4" fontId="15" fillId="5" borderId="0" xfId="0" applyNumberFormat="1" applyFont="1" applyFill="1" applyAlignment="1">
      <alignment horizontal="right" vertical="center"/>
    </xf>
    <xf numFmtId="2" fontId="15" fillId="5" borderId="0" xfId="0" applyNumberFormat="1" applyFont="1" applyFill="1" applyAlignment="1">
      <alignment horizontal="right" vertical="center"/>
    </xf>
    <xf numFmtId="4" fontId="16" fillId="9" borderId="11" xfId="0" applyNumberFormat="1" applyFont="1" applyFill="1" applyBorder="1" applyAlignment="1">
      <alignment horizontal="right" vertical="center"/>
    </xf>
    <xf numFmtId="4" fontId="27" fillId="5" borderId="0" xfId="0" applyNumberFormat="1" applyFont="1" applyFill="1" applyAlignment="1">
      <alignment horizontal="right"/>
    </xf>
    <xf numFmtId="2" fontId="27" fillId="0" borderId="0" xfId="0" applyNumberFormat="1" applyFont="1" applyAlignment="1">
      <alignment horizontal="right"/>
    </xf>
    <xf numFmtId="4" fontId="16" fillId="5" borderId="0" xfId="0" applyNumberFormat="1" applyFont="1" applyFill="1" applyAlignment="1">
      <alignment horizontal="right" vertical="center"/>
    </xf>
    <xf numFmtId="2" fontId="16" fillId="5" borderId="0" xfId="0" applyNumberFormat="1" applyFont="1" applyFill="1" applyAlignment="1">
      <alignment horizontal="right" vertical="center"/>
    </xf>
    <xf numFmtId="4" fontId="16" fillId="5" borderId="0" xfId="0" applyNumberFormat="1" applyFont="1" applyFill="1" applyAlignment="1">
      <alignment vertical="center"/>
    </xf>
    <xf numFmtId="4" fontId="7" fillId="5" borderId="0" xfId="0" applyNumberFormat="1" applyFont="1" applyFill="1" applyAlignment="1">
      <alignment horizontal="right"/>
    </xf>
    <xf numFmtId="2" fontId="24" fillId="5" borderId="0" xfId="0" applyNumberFormat="1" applyFont="1" applyFill="1" applyAlignment="1">
      <alignment horizontal="right"/>
    </xf>
    <xf numFmtId="4" fontId="24" fillId="5" borderId="0" xfId="0" applyNumberFormat="1" applyFont="1" applyFill="1" applyAlignment="1">
      <alignment horizontal="right"/>
    </xf>
    <xf numFmtId="2" fontId="27" fillId="5" borderId="0" xfId="0" applyNumberFormat="1" applyFont="1" applyFill="1" applyAlignment="1">
      <alignment horizontal="right"/>
    </xf>
    <xf numFmtId="4" fontId="27" fillId="5" borderId="0" xfId="0" applyNumberFormat="1" applyFont="1" applyFill="1" applyAlignment="1">
      <alignment horizontal="right" vertical="center"/>
    </xf>
    <xf numFmtId="4" fontId="15" fillId="5" borderId="0" xfId="0" applyNumberFormat="1" applyFont="1" applyFill="1" applyAlignment="1">
      <alignment vertical="center"/>
    </xf>
    <xf numFmtId="0" fontId="24" fillId="9" borderId="11" xfId="0" applyFont="1" applyFill="1" applyBorder="1" applyAlignment="1">
      <alignment horizontal="left" vertical="center"/>
    </xf>
    <xf numFmtId="0" fontId="16" fillId="9" borderId="11" xfId="0" applyFont="1" applyFill="1" applyBorder="1" applyAlignment="1">
      <alignment vertical="center" wrapText="1"/>
    </xf>
    <xf numFmtId="0" fontId="16" fillId="9" borderId="11" xfId="0" applyFont="1" applyFill="1" applyBorder="1" applyAlignment="1">
      <alignment vertical="center"/>
    </xf>
    <xf numFmtId="0" fontId="18" fillId="7" borderId="1" xfId="0" applyFont="1" applyFill="1" applyBorder="1" applyAlignment="1">
      <alignment vertical="center"/>
    </xf>
    <xf numFmtId="4" fontId="27" fillId="5" borderId="0" xfId="0" applyNumberFormat="1" applyFont="1" applyFill="1"/>
    <xf numFmtId="2" fontId="16" fillId="5" borderId="0" xfId="0" applyNumberFormat="1" applyFont="1" applyFill="1" applyAlignment="1">
      <alignment horizontal="right"/>
    </xf>
    <xf numFmtId="0" fontId="16" fillId="5" borderId="0" xfId="0" applyFont="1" applyFill="1"/>
    <xf numFmtId="4" fontId="24" fillId="5" borderId="0" xfId="0" applyNumberFormat="1" applyFont="1" applyFill="1"/>
    <xf numFmtId="0" fontId="27" fillId="5" borderId="0" xfId="0" applyFont="1" applyFill="1"/>
    <xf numFmtId="0" fontId="24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0" fontId="24" fillId="5" borderId="0" xfId="0" applyFont="1" applyFill="1" applyAlignment="1">
      <alignment horizontal="center"/>
    </xf>
    <xf numFmtId="0" fontId="24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4" fontId="13" fillId="5" borderId="0" xfId="0" applyNumberFormat="1" applyFont="1" applyFill="1" applyAlignment="1">
      <alignment horizontal="right"/>
    </xf>
    <xf numFmtId="4" fontId="12" fillId="0" borderId="0" xfId="0" applyNumberFormat="1" applyFont="1" applyAlignment="1">
      <alignment horizontal="right"/>
    </xf>
    <xf numFmtId="4" fontId="14" fillId="5" borderId="0" xfId="0" applyNumberFormat="1" applyFont="1" applyFill="1" applyAlignment="1">
      <alignment horizontal="right"/>
    </xf>
    <xf numFmtId="4" fontId="12" fillId="5" borderId="0" xfId="0" applyNumberFormat="1" applyFont="1" applyFill="1" applyAlignment="1">
      <alignment horizontal="right"/>
    </xf>
    <xf numFmtId="2" fontId="33" fillId="5" borderId="0" xfId="0" applyNumberFormat="1" applyFont="1" applyFill="1" applyAlignment="1">
      <alignment horizontal="right"/>
    </xf>
    <xf numFmtId="2" fontId="13" fillId="5" borderId="0" xfId="0" applyNumberFormat="1" applyFont="1" applyFill="1" applyAlignment="1">
      <alignment horizontal="right"/>
    </xf>
    <xf numFmtId="0" fontId="14" fillId="0" borderId="0" xfId="0" applyFont="1" applyAlignment="1">
      <alignment horizontal="left"/>
    </xf>
    <xf numFmtId="0" fontId="15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4" xfId="0" applyFont="1" applyBorder="1"/>
    <xf numFmtId="0" fontId="3" fillId="0" borderId="0" xfId="0" applyFont="1"/>
    <xf numFmtId="0" fontId="19" fillId="0" borderId="0" xfId="0" applyFont="1"/>
    <xf numFmtId="0" fontId="28" fillId="0" borderId="0" xfId="0" applyFont="1"/>
    <xf numFmtId="0" fontId="25" fillId="0" borderId="1" xfId="0" applyFont="1" applyBorder="1"/>
    <xf numFmtId="4" fontId="25" fillId="0" borderId="1" xfId="0" applyNumberFormat="1" applyFont="1" applyBorder="1"/>
    <xf numFmtId="0" fontId="15" fillId="13" borderId="1" xfId="0" applyFont="1" applyFill="1" applyBorder="1"/>
    <xf numFmtId="4" fontId="15" fillId="19" borderId="1" xfId="0" applyNumberFormat="1" applyFont="1" applyFill="1" applyBorder="1"/>
    <xf numFmtId="4" fontId="15" fillId="13" borderId="1" xfId="0" applyNumberFormat="1" applyFont="1" applyFill="1" applyBorder="1" applyAlignment="1">
      <alignment horizontal="right"/>
    </xf>
    <xf numFmtId="4" fontId="15" fillId="19" borderId="1" xfId="0" applyNumberFormat="1" applyFont="1" applyFill="1" applyBorder="1" applyAlignment="1">
      <alignment horizontal="right"/>
    </xf>
    <xf numFmtId="0" fontId="15" fillId="13" borderId="9" xfId="0" applyFont="1" applyFill="1" applyBorder="1"/>
    <xf numFmtId="4" fontId="15" fillId="19" borderId="9" xfId="0" applyNumberFormat="1" applyFont="1" applyFill="1" applyBorder="1"/>
    <xf numFmtId="4" fontId="15" fillId="13" borderId="9" xfId="0" applyNumberFormat="1" applyFont="1" applyFill="1" applyBorder="1" applyAlignment="1">
      <alignment horizontal="right"/>
    </xf>
    <xf numFmtId="4" fontId="15" fillId="19" borderId="9" xfId="0" applyNumberFormat="1" applyFont="1" applyFill="1" applyBorder="1" applyAlignment="1">
      <alignment horizontal="right"/>
    </xf>
    <xf numFmtId="4" fontId="43" fillId="0" borderId="1" xfId="0" applyNumberFormat="1" applyFont="1" applyBorder="1" applyAlignment="1">
      <alignment horizontal="right"/>
    </xf>
    <xf numFmtId="2" fontId="26" fillId="0" borderId="1" xfId="0" applyNumberFormat="1" applyFont="1" applyBorder="1" applyAlignment="1">
      <alignment horizontal="right"/>
    </xf>
    <xf numFmtId="4" fontId="26" fillId="0" borderId="0" xfId="0" applyNumberFormat="1" applyFont="1" applyAlignment="1">
      <alignment horizontal="right"/>
    </xf>
    <xf numFmtId="2" fontId="16" fillId="13" borderId="1" xfId="0" applyNumberFormat="1" applyFont="1" applyFill="1" applyBorder="1" applyAlignment="1">
      <alignment horizontal="right"/>
    </xf>
    <xf numFmtId="4" fontId="44" fillId="13" borderId="1" xfId="0" applyNumberFormat="1" applyFont="1" applyFill="1" applyBorder="1" applyAlignment="1">
      <alignment horizontal="right"/>
    </xf>
    <xf numFmtId="4" fontId="16" fillId="5" borderId="0" xfId="0" applyNumberFormat="1" applyFont="1" applyFill="1" applyAlignment="1">
      <alignment horizontal="center"/>
    </xf>
    <xf numFmtId="4" fontId="44" fillId="13" borderId="1" xfId="0" applyNumberFormat="1" applyFont="1" applyFill="1" applyBorder="1" applyAlignment="1">
      <alignment horizontal="center"/>
    </xf>
    <xf numFmtId="0" fontId="15" fillId="13" borderId="6" xfId="0" applyFont="1" applyFill="1" applyBorder="1" applyAlignment="1">
      <alignment wrapText="1"/>
    </xf>
    <xf numFmtId="4" fontId="25" fillId="5" borderId="1" xfId="0" applyNumberFormat="1" applyFont="1" applyFill="1" applyBorder="1" applyAlignment="1">
      <alignment horizontal="right"/>
    </xf>
    <xf numFmtId="4" fontId="15" fillId="5" borderId="1" xfId="0" applyNumberFormat="1" applyFont="1" applyFill="1" applyBorder="1" applyAlignment="1">
      <alignment horizontal="right"/>
    </xf>
    <xf numFmtId="4" fontId="16" fillId="5" borderId="1" xfId="0" applyNumberFormat="1" applyFont="1" applyFill="1" applyBorder="1" applyAlignment="1">
      <alignment horizontal="center"/>
    </xf>
    <xf numFmtId="4" fontId="16" fillId="13" borderId="1" xfId="0" applyNumberFormat="1" applyFont="1" applyFill="1" applyBorder="1" applyAlignment="1">
      <alignment horizontal="center"/>
    </xf>
    <xf numFmtId="4" fontId="44" fillId="5" borderId="1" xfId="0" applyNumberFormat="1" applyFont="1" applyFill="1" applyBorder="1" applyAlignment="1">
      <alignment horizontal="right"/>
    </xf>
    <xf numFmtId="4" fontId="44" fillId="5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right"/>
    </xf>
    <xf numFmtId="2" fontId="27" fillId="13" borderId="1" xfId="0" applyNumberFormat="1" applyFont="1" applyFill="1" applyBorder="1" applyAlignment="1">
      <alignment horizontal="right"/>
    </xf>
    <xf numFmtId="2" fontId="15" fillId="0" borderId="1" xfId="0" applyNumberFormat="1" applyFont="1" applyBorder="1" applyAlignment="1">
      <alignment horizontal="right"/>
    </xf>
    <xf numFmtId="2" fontId="15" fillId="2" borderId="1" xfId="0" applyNumberFormat="1" applyFont="1" applyFill="1" applyBorder="1" applyAlignment="1">
      <alignment horizontal="right"/>
    </xf>
    <xf numFmtId="2" fontId="27" fillId="5" borderId="1" xfId="0" applyNumberFormat="1" applyFont="1" applyFill="1" applyBorder="1" applyAlignment="1">
      <alignment horizontal="right"/>
    </xf>
    <xf numFmtId="4" fontId="16" fillId="5" borderId="5" xfId="0" applyNumberFormat="1" applyFont="1" applyFill="1" applyBorder="1" applyAlignment="1">
      <alignment horizontal="right"/>
    </xf>
    <xf numFmtId="2" fontId="16" fillId="5" borderId="1" xfId="0" applyNumberFormat="1" applyFont="1" applyFill="1" applyBorder="1" applyAlignment="1">
      <alignment horizontal="right"/>
    </xf>
    <xf numFmtId="0" fontId="15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/>
    </xf>
    <xf numFmtId="4" fontId="15" fillId="5" borderId="1" xfId="0" applyNumberFormat="1" applyFont="1" applyFill="1" applyBorder="1" applyAlignment="1">
      <alignment vertical="center"/>
    </xf>
    <xf numFmtId="4" fontId="24" fillId="3" borderId="1" xfId="0" applyNumberFormat="1" applyFont="1" applyFill="1" applyBorder="1" applyAlignment="1">
      <alignment horizontal="right" vertical="center"/>
    </xf>
    <xf numFmtId="4" fontId="24" fillId="2" borderId="1" xfId="0" applyNumberFormat="1" applyFont="1" applyFill="1" applyBorder="1" applyAlignment="1">
      <alignment horizontal="right" vertical="center"/>
    </xf>
    <xf numFmtId="4" fontId="27" fillId="13" borderId="1" xfId="0" applyNumberFormat="1" applyFont="1" applyFill="1" applyBorder="1" applyAlignment="1">
      <alignment horizontal="right" vertical="center"/>
    </xf>
    <xf numFmtId="4" fontId="27" fillId="3" borderId="1" xfId="0" applyNumberFormat="1" applyFont="1" applyFill="1" applyBorder="1" applyAlignment="1">
      <alignment horizontal="right" vertical="center"/>
    </xf>
    <xf numFmtId="4" fontId="27" fillId="2" borderId="1" xfId="0" applyNumberFormat="1" applyFont="1" applyFill="1" applyBorder="1" applyAlignment="1">
      <alignment horizontal="right" vertical="center"/>
    </xf>
    <xf numFmtId="0" fontId="15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4" fontId="5" fillId="5" borderId="1" xfId="0" applyNumberFormat="1" applyFont="1" applyFill="1" applyBorder="1" applyAlignment="1">
      <alignment horizontal="right" vertical="center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left" vertical="center"/>
    </xf>
    <xf numFmtId="4" fontId="24" fillId="5" borderId="1" xfId="0" applyNumberFormat="1" applyFont="1" applyFill="1" applyBorder="1" applyAlignment="1">
      <alignment horizontal="right" vertical="center"/>
    </xf>
    <xf numFmtId="4" fontId="26" fillId="5" borderId="1" xfId="0" applyNumberFormat="1" applyFont="1" applyFill="1" applyBorder="1" applyAlignment="1">
      <alignment horizontal="right" vertical="center"/>
    </xf>
    <xf numFmtId="0" fontId="7" fillId="12" borderId="1" xfId="0" applyFont="1" applyFill="1" applyBorder="1" applyAlignment="1">
      <alignment horizontal="left" vertical="center"/>
    </xf>
    <xf numFmtId="0" fontId="16" fillId="12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vertical="center"/>
    </xf>
    <xf numFmtId="4" fontId="16" fillId="5" borderId="1" xfId="0" applyNumberFormat="1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4" fontId="24" fillId="13" borderId="1" xfId="0" applyNumberFormat="1" applyFont="1" applyFill="1" applyBorder="1" applyAlignment="1">
      <alignment horizontal="right" vertical="center"/>
    </xf>
    <xf numFmtId="4" fontId="16" fillId="5" borderId="9" xfId="0" applyNumberFormat="1" applyFont="1" applyFill="1" applyBorder="1" applyAlignment="1">
      <alignment horizontal="right" vertical="center"/>
    </xf>
    <xf numFmtId="4" fontId="16" fillId="5" borderId="9" xfId="0" applyNumberFormat="1" applyFont="1" applyFill="1" applyBorder="1" applyAlignment="1">
      <alignment vertical="center"/>
    </xf>
    <xf numFmtId="0" fontId="7" fillId="5" borderId="4" xfId="0" applyFont="1" applyFill="1" applyBorder="1" applyAlignment="1">
      <alignment horizontal="left" vertical="center"/>
    </xf>
    <xf numFmtId="4" fontId="5" fillId="5" borderId="4" xfId="0" applyNumberFormat="1" applyFont="1" applyFill="1" applyBorder="1" applyAlignment="1">
      <alignment horizontal="right" vertical="center"/>
    </xf>
    <xf numFmtId="4" fontId="27" fillId="5" borderId="4" xfId="0" applyNumberFormat="1" applyFont="1" applyFill="1" applyBorder="1" applyAlignment="1">
      <alignment horizontal="right" vertical="center"/>
    </xf>
    <xf numFmtId="0" fontId="16" fillId="5" borderId="9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vertical="center"/>
    </xf>
    <xf numFmtId="0" fontId="16" fillId="9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right"/>
    </xf>
    <xf numFmtId="0" fontId="0" fillId="5" borderId="0" xfId="0" applyFill="1"/>
    <xf numFmtId="0" fontId="10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5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27" fillId="0" borderId="8" xfId="0" applyFont="1" applyBorder="1" applyAlignment="1">
      <alignment horizontal="center"/>
    </xf>
    <xf numFmtId="0" fontId="27" fillId="0" borderId="0" xfId="0" applyFont="1" applyAlignment="1">
      <alignment horizontal="center"/>
    </xf>
    <xf numFmtId="49" fontId="27" fillId="0" borderId="8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6" fillId="5" borderId="5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5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9" fillId="0" borderId="5" xfId="0" applyFont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 applyAlignment="1">
      <alignment horizontal="center"/>
    </xf>
    <xf numFmtId="0" fontId="15" fillId="2" borderId="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24" fillId="3" borderId="5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left"/>
    </xf>
    <xf numFmtId="0" fontId="24" fillId="3" borderId="6" xfId="0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4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16" fillId="2" borderId="5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4" fillId="11" borderId="5" xfId="0" applyFont="1" applyFill="1" applyBorder="1" applyAlignment="1">
      <alignment horizontal="left"/>
    </xf>
    <xf numFmtId="0" fontId="24" fillId="11" borderId="6" xfId="0" applyFont="1" applyFill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0" fillId="11" borderId="5" xfId="0" applyFont="1" applyFill="1" applyBorder="1" applyAlignment="1">
      <alignment horizontal="center"/>
    </xf>
    <xf numFmtId="0" fontId="40" fillId="11" borderId="6" xfId="0" applyFont="1" applyFill="1" applyBorder="1" applyAlignment="1">
      <alignment horizontal="center"/>
    </xf>
    <xf numFmtId="0" fontId="40" fillId="11" borderId="5" xfId="0" applyFont="1" applyFill="1" applyBorder="1" applyAlignment="1">
      <alignment horizontal="left"/>
    </xf>
    <xf numFmtId="0" fontId="40" fillId="11" borderId="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wrapText="1"/>
    </xf>
    <xf numFmtId="0" fontId="16" fillId="0" borderId="5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20" fillId="0" borderId="0" xfId="0" applyFont="1" applyAlignment="1">
      <alignment horizontal="left"/>
    </xf>
    <xf numFmtId="0" fontId="15" fillId="5" borderId="1" xfId="0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36" fillId="0" borderId="0" xfId="0" applyFont="1"/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15" fillId="13" borderId="5" xfId="0" applyFont="1" applyFill="1" applyBorder="1" applyAlignment="1">
      <alignment horizontal="center" wrapText="1"/>
    </xf>
    <xf numFmtId="0" fontId="15" fillId="13" borderId="6" xfId="0" applyFont="1" applyFill="1" applyBorder="1" applyAlignment="1">
      <alignment horizontal="center" wrapText="1"/>
    </xf>
    <xf numFmtId="0" fontId="15" fillId="13" borderId="4" xfId="0" applyFont="1" applyFill="1" applyBorder="1" applyAlignment="1">
      <alignment horizontal="center" wrapText="1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13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7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13" borderId="5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28" fillId="0" borderId="5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1" fillId="20" borderId="0" xfId="0" applyFont="1" applyFill="1" applyAlignment="1">
      <alignment horizontal="center"/>
    </xf>
    <xf numFmtId="0" fontId="1" fillId="23" borderId="0" xfId="0" applyFont="1" applyFill="1" applyAlignment="1">
      <alignment horizontal="center"/>
    </xf>
    <xf numFmtId="4" fontId="3" fillId="16" borderId="0" xfId="0" applyNumberFormat="1" applyFont="1" applyFill="1" applyAlignment="1">
      <alignment horizontal="center"/>
    </xf>
    <xf numFmtId="4" fontId="3" fillId="17" borderId="0" xfId="0" applyNumberFormat="1" applyFont="1" applyFill="1" applyAlignment="1">
      <alignment horizontal="center"/>
    </xf>
    <xf numFmtId="4" fontId="3" fillId="22" borderId="0" xfId="0" applyNumberFormat="1" applyFont="1" applyFill="1" applyAlignment="1">
      <alignment horizontal="center"/>
    </xf>
    <xf numFmtId="4" fontId="3" fillId="15" borderId="0" xfId="0" applyNumberFormat="1" applyFont="1" applyFill="1" applyAlignment="1">
      <alignment horizontal="center"/>
    </xf>
    <xf numFmtId="0" fontId="37" fillId="0" borderId="0" xfId="0" applyFont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" fillId="13" borderId="5" xfId="0" applyFont="1" applyFill="1" applyBorder="1" applyAlignment="1">
      <alignment horizontal="left"/>
    </xf>
    <xf numFmtId="0" fontId="1" fillId="13" borderId="6" xfId="0" applyFont="1" applyFill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E0E0C0"/>
      <color rgb="FF80E0C0"/>
      <color rgb="FFFFF2CC"/>
      <color rgb="FFFF33CC"/>
      <color rgb="FFD9D9D9"/>
      <color rgb="FFC5E0B2"/>
      <color rgb="FFFFCC66"/>
      <color rgb="FFFFE699"/>
      <color rgb="FFD3D377"/>
      <color rgb="FF93DD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2"/>
  <sheetViews>
    <sheetView topLeftCell="A328" zoomScale="120" zoomScaleNormal="120" workbookViewId="0">
      <selection activeCell="I351" sqref="I351"/>
    </sheetView>
  </sheetViews>
  <sheetFormatPr defaultRowHeight="15" x14ac:dyDescent="0.25"/>
  <cols>
    <col min="1" max="1" width="5.7109375" customWidth="1"/>
    <col min="2" max="2" width="41.7109375" customWidth="1"/>
    <col min="3" max="6" width="15.7109375" customWidth="1"/>
    <col min="7" max="8" width="5.7109375" customWidth="1"/>
    <col min="9" max="9" width="16" customWidth="1"/>
    <col min="10" max="10" width="15" customWidth="1"/>
    <col min="11" max="11" width="15.140625" customWidth="1"/>
    <col min="13" max="13" width="18.28515625" customWidth="1"/>
    <col min="14" max="14" width="16.42578125" customWidth="1"/>
    <col min="15" max="15" width="15.7109375" customWidth="1"/>
  </cols>
  <sheetData>
    <row r="1" spans="1:8" x14ac:dyDescent="0.25">
      <c r="A1" t="s">
        <v>428</v>
      </c>
    </row>
    <row r="2" spans="1:8" x14ac:dyDescent="0.25">
      <c r="A2" t="s">
        <v>429</v>
      </c>
    </row>
    <row r="3" spans="1:8" x14ac:dyDescent="0.25">
      <c r="A3" t="s">
        <v>323</v>
      </c>
    </row>
    <row r="5" spans="1:8" ht="15.75" x14ac:dyDescent="0.25">
      <c r="A5" s="798" t="s">
        <v>324</v>
      </c>
      <c r="B5" s="798"/>
      <c r="C5" s="798"/>
      <c r="D5" s="798"/>
      <c r="E5" s="798"/>
      <c r="F5" s="798"/>
    </row>
    <row r="6" spans="1:8" ht="15.75" x14ac:dyDescent="0.25">
      <c r="A6" s="246" t="s">
        <v>407</v>
      </c>
      <c r="B6" s="268"/>
      <c r="C6" s="268"/>
      <c r="D6" s="268"/>
      <c r="E6" s="269"/>
      <c r="F6" s="250"/>
    </row>
    <row r="7" spans="1:8" ht="14.1" customHeight="1" x14ac:dyDescent="0.25">
      <c r="A7" s="671"/>
      <c r="B7" s="700"/>
      <c r="C7" s="700"/>
    </row>
    <row r="8" spans="1:8" ht="14.1" customHeight="1" x14ac:dyDescent="0.25">
      <c r="A8" s="671" t="s">
        <v>408</v>
      </c>
      <c r="B8" s="671"/>
      <c r="C8" s="671"/>
      <c r="D8" s="671"/>
      <c r="E8" s="671"/>
      <c r="F8" s="671"/>
      <c r="G8" s="671"/>
      <c r="H8" s="671"/>
    </row>
    <row r="9" spans="1:8" ht="14.1" customHeight="1" x14ac:dyDescent="0.25">
      <c r="A9" s="36"/>
    </row>
    <row r="10" spans="1:8" ht="14.1" customHeight="1" x14ac:dyDescent="0.25">
      <c r="A10" s="745" t="s">
        <v>436</v>
      </c>
      <c r="B10" s="745"/>
      <c r="C10" s="745"/>
      <c r="D10" s="745"/>
      <c r="E10" s="745"/>
      <c r="F10" s="745"/>
    </row>
    <row r="11" spans="1:8" ht="14.1" customHeight="1" x14ac:dyDescent="0.25">
      <c r="A11" s="745" t="s">
        <v>325</v>
      </c>
      <c r="B11" s="745"/>
      <c r="C11" s="745"/>
      <c r="D11" s="745"/>
      <c r="E11" s="745"/>
      <c r="F11" s="745"/>
    </row>
    <row r="12" spans="1:8" ht="14.1" customHeight="1" x14ac:dyDescent="0.25">
      <c r="A12" s="745" t="s">
        <v>437</v>
      </c>
      <c r="B12" s="745"/>
      <c r="C12" s="745"/>
      <c r="D12" s="745"/>
      <c r="E12" s="745"/>
      <c r="F12" s="745"/>
    </row>
    <row r="13" spans="1:8" ht="14.1" customHeight="1" x14ac:dyDescent="0.25">
      <c r="A13" s="745" t="s">
        <v>420</v>
      </c>
      <c r="B13" s="745"/>
      <c r="C13" s="745"/>
      <c r="D13" s="745"/>
      <c r="E13" s="745"/>
      <c r="F13" s="745"/>
    </row>
    <row r="14" spans="1:8" ht="14.1" customHeight="1" x14ac:dyDescent="0.25">
      <c r="A14" s="745" t="s">
        <v>401</v>
      </c>
      <c r="B14" s="745"/>
      <c r="C14" s="745"/>
      <c r="D14" s="745"/>
      <c r="E14" s="745"/>
      <c r="F14" s="745"/>
    </row>
    <row r="15" spans="1:8" ht="14.1" customHeight="1" x14ac:dyDescent="0.25">
      <c r="A15" s="745" t="s">
        <v>402</v>
      </c>
      <c r="B15" s="745"/>
      <c r="C15" s="745"/>
      <c r="D15" s="745"/>
      <c r="E15" s="745"/>
      <c r="F15" s="745"/>
    </row>
    <row r="16" spans="1:8" ht="14.1" customHeight="1" x14ac:dyDescent="0.25">
      <c r="A16" s="745" t="s">
        <v>400</v>
      </c>
      <c r="B16" s="745"/>
      <c r="C16" s="745"/>
      <c r="D16" s="745"/>
      <c r="E16" s="745"/>
      <c r="F16" s="745"/>
    </row>
    <row r="17" spans="1:11" ht="14.1" customHeight="1" x14ac:dyDescent="0.25">
      <c r="A17" s="744" t="s">
        <v>438</v>
      </c>
      <c r="B17" s="744"/>
      <c r="C17" s="744"/>
      <c r="D17" s="744"/>
      <c r="E17" s="744"/>
      <c r="F17" s="744"/>
    </row>
    <row r="18" spans="1:11" ht="14.1" customHeight="1" x14ac:dyDescent="0.25">
      <c r="A18" s="744"/>
      <c r="B18" s="744"/>
      <c r="C18" s="744"/>
      <c r="D18" s="744"/>
      <c r="E18" s="744"/>
      <c r="F18" s="744"/>
    </row>
    <row r="19" spans="1:11" ht="14.1" customHeight="1" x14ac:dyDescent="0.25">
      <c r="A19" s="745" t="s">
        <v>326</v>
      </c>
      <c r="B19" s="745"/>
      <c r="C19" s="745"/>
      <c r="D19" s="745"/>
      <c r="E19" s="745"/>
      <c r="F19" s="745"/>
    </row>
    <row r="20" spans="1:11" ht="14.1" customHeight="1" x14ac:dyDescent="0.25">
      <c r="A20" s="36"/>
    </row>
    <row r="21" spans="1:11" ht="15" customHeight="1" x14ac:dyDescent="0.25">
      <c r="A21" s="746" t="s">
        <v>406</v>
      </c>
      <c r="B21" s="746"/>
      <c r="C21" s="746"/>
      <c r="D21" s="746"/>
      <c r="E21" s="746"/>
      <c r="F21" s="746"/>
      <c r="G21" s="746"/>
      <c r="H21" s="746"/>
    </row>
    <row r="22" spans="1:11" ht="15" customHeight="1" x14ac:dyDescent="0.25">
      <c r="A22" s="65"/>
    </row>
    <row r="23" spans="1:11" ht="15" customHeight="1" x14ac:dyDescent="0.25">
      <c r="A23" s="779" t="s">
        <v>355</v>
      </c>
      <c r="B23" s="779"/>
      <c r="C23" s="779"/>
      <c r="D23" s="779"/>
      <c r="E23" s="779"/>
      <c r="F23" s="779"/>
    </row>
    <row r="24" spans="1:11" ht="15" customHeight="1" x14ac:dyDescent="0.25">
      <c r="A24" s="65"/>
    </row>
    <row r="25" spans="1:11" ht="15" customHeight="1" x14ac:dyDescent="0.25">
      <c r="A25" s="802" t="s">
        <v>362</v>
      </c>
      <c r="B25" s="802"/>
      <c r="C25" s="802"/>
      <c r="D25" s="802"/>
      <c r="E25" s="802"/>
      <c r="F25" s="802"/>
      <c r="G25" s="802"/>
      <c r="H25" s="802"/>
    </row>
    <row r="26" spans="1:11" ht="24.95" customHeight="1" x14ac:dyDescent="0.25">
      <c r="A26" s="775" t="s">
        <v>356</v>
      </c>
      <c r="B26" s="776"/>
      <c r="C26" s="6" t="s">
        <v>357</v>
      </c>
      <c r="D26" s="178" t="s">
        <v>365</v>
      </c>
      <c r="E26" s="6" t="s">
        <v>366</v>
      </c>
      <c r="F26" s="6" t="s">
        <v>327</v>
      </c>
      <c r="G26" s="180" t="s">
        <v>367</v>
      </c>
      <c r="H26" s="180" t="s">
        <v>368</v>
      </c>
      <c r="I26" s="67"/>
      <c r="J26" s="792" t="s">
        <v>414</v>
      </c>
      <c r="K26" s="792"/>
    </row>
    <row r="27" spans="1:11" ht="15" customHeight="1" x14ac:dyDescent="0.25">
      <c r="A27" s="747">
        <v>1</v>
      </c>
      <c r="B27" s="748"/>
      <c r="C27" s="182">
        <v>2</v>
      </c>
      <c r="D27" s="183">
        <v>3</v>
      </c>
      <c r="E27" s="181">
        <v>4</v>
      </c>
      <c r="F27" s="183">
        <v>5</v>
      </c>
      <c r="G27" s="182">
        <v>6</v>
      </c>
      <c r="H27" s="182">
        <v>7</v>
      </c>
      <c r="I27" s="67"/>
      <c r="J27" s="793" t="s">
        <v>415</v>
      </c>
      <c r="K27" s="793"/>
    </row>
    <row r="28" spans="1:11" ht="14.1" customHeight="1" x14ac:dyDescent="0.25">
      <c r="A28" s="171" t="s">
        <v>351</v>
      </c>
      <c r="B28" s="171"/>
      <c r="C28" s="356">
        <v>560900.96</v>
      </c>
      <c r="D28" s="1">
        <v>1488881.98</v>
      </c>
      <c r="E28" s="1">
        <f>D28/2</f>
        <v>744440.99</v>
      </c>
      <c r="F28" s="1">
        <v>842861.77</v>
      </c>
      <c r="G28" s="80"/>
      <c r="H28" s="277">
        <f>F28/E28*100</f>
        <v>113.22076313933225</v>
      </c>
      <c r="I28" s="68"/>
      <c r="J28" s="794" t="s">
        <v>416</v>
      </c>
      <c r="K28" s="794"/>
    </row>
    <row r="29" spans="1:11" ht="14.1" customHeight="1" x14ac:dyDescent="0.25">
      <c r="A29" s="171" t="s">
        <v>352</v>
      </c>
      <c r="B29" s="171"/>
      <c r="C29" s="356">
        <v>135031.19</v>
      </c>
      <c r="D29" s="1">
        <v>54110.1</v>
      </c>
      <c r="E29" s="1">
        <f t="shared" ref="E29:E33" si="0">D29/2</f>
        <v>27055.05</v>
      </c>
      <c r="F29" s="1">
        <v>280</v>
      </c>
      <c r="G29" s="80"/>
      <c r="H29" s="277">
        <f t="shared" ref="H29:H33" si="1">F29/E29*100</f>
        <v>1.0349269360064017</v>
      </c>
      <c r="I29" s="68"/>
      <c r="J29" s="795" t="s">
        <v>417</v>
      </c>
      <c r="K29" s="795"/>
    </row>
    <row r="30" spans="1:11" ht="12.95" customHeight="1" x14ac:dyDescent="0.25">
      <c r="A30" s="172" t="s">
        <v>1</v>
      </c>
      <c r="B30" s="172"/>
      <c r="C30" s="357">
        <f>SUM(C28:C29)</f>
        <v>695932.14999999991</v>
      </c>
      <c r="D30" s="173">
        <f>SUM(D28:D29)</f>
        <v>1542992.08</v>
      </c>
      <c r="E30" s="285">
        <f t="shared" si="0"/>
        <v>771496.04</v>
      </c>
      <c r="F30" s="173">
        <f>SUM(F28:F29)</f>
        <v>843141.77</v>
      </c>
      <c r="G30" s="176"/>
      <c r="H30" s="287">
        <f t="shared" si="1"/>
        <v>109.28659724552831</v>
      </c>
      <c r="I30" s="68"/>
      <c r="J30" s="796" t="s">
        <v>418</v>
      </c>
      <c r="K30" s="796"/>
    </row>
    <row r="31" spans="1:11" ht="14.1" customHeight="1" x14ac:dyDescent="0.25">
      <c r="A31" s="171" t="s">
        <v>353</v>
      </c>
      <c r="B31" s="171"/>
      <c r="C31" s="356">
        <v>495545.4</v>
      </c>
      <c r="D31" s="1">
        <v>1100596.1399999999</v>
      </c>
      <c r="E31" s="1">
        <f t="shared" si="0"/>
        <v>550298.06999999995</v>
      </c>
      <c r="F31" s="1">
        <v>568732.93000000005</v>
      </c>
      <c r="G31" s="80"/>
      <c r="H31" s="277">
        <f t="shared" si="1"/>
        <v>103.34997722234426</v>
      </c>
      <c r="I31" s="68"/>
      <c r="J31" s="797" t="s">
        <v>419</v>
      </c>
      <c r="K31" s="797"/>
    </row>
    <row r="32" spans="1:11" ht="14.1" customHeight="1" x14ac:dyDescent="0.25">
      <c r="A32" s="171" t="s">
        <v>354</v>
      </c>
      <c r="B32" s="171"/>
      <c r="C32" s="356">
        <v>208858.85</v>
      </c>
      <c r="D32" s="1">
        <v>574026.23999999999</v>
      </c>
      <c r="E32" s="1">
        <f t="shared" si="0"/>
        <v>287013.12</v>
      </c>
      <c r="F32" s="1">
        <v>192870.26</v>
      </c>
      <c r="G32" s="80"/>
      <c r="H32" s="277">
        <f t="shared" si="1"/>
        <v>67.199109225390117</v>
      </c>
      <c r="I32" s="68"/>
      <c r="J32" s="68"/>
      <c r="K32" s="69"/>
    </row>
    <row r="33" spans="1:11" ht="12.95" customHeight="1" x14ac:dyDescent="0.25">
      <c r="A33" s="172" t="s">
        <v>3</v>
      </c>
      <c r="B33" s="172"/>
      <c r="C33" s="357">
        <f>SUM(C31:C32)</f>
        <v>704404.25</v>
      </c>
      <c r="D33" s="173">
        <f>SUM(D31:D32)</f>
        <v>1674622.38</v>
      </c>
      <c r="E33" s="285">
        <f t="shared" si="0"/>
        <v>837311.19</v>
      </c>
      <c r="F33" s="173">
        <f>SUM(F31:F32)</f>
        <v>761603.19000000006</v>
      </c>
      <c r="G33" s="176"/>
      <c r="H33" s="287">
        <f t="shared" si="1"/>
        <v>90.958200379478996</v>
      </c>
      <c r="I33" s="68"/>
      <c r="J33" s="68"/>
      <c r="K33" s="69"/>
    </row>
    <row r="34" spans="1:11" ht="14.1" customHeight="1" x14ac:dyDescent="0.25">
      <c r="A34" s="174" t="s">
        <v>4</v>
      </c>
      <c r="B34" s="174"/>
      <c r="C34" s="358">
        <f>C30-C33</f>
        <v>-8472.1000000000931</v>
      </c>
      <c r="D34" s="175">
        <f>D30-D33</f>
        <v>-131630.29999999981</v>
      </c>
      <c r="E34" s="175">
        <f>D34/2</f>
        <v>-65815.149999999907</v>
      </c>
      <c r="F34" s="175">
        <f>F30-F33</f>
        <v>81538.579999999958</v>
      </c>
      <c r="G34" s="176"/>
      <c r="H34" s="288">
        <v>124</v>
      </c>
      <c r="I34" s="67"/>
      <c r="J34" s="70"/>
      <c r="K34" s="67"/>
    </row>
    <row r="35" spans="1:11" ht="20.100000000000001" customHeight="1" x14ac:dyDescent="0.25">
      <c r="A35" s="799"/>
      <c r="B35" s="800"/>
      <c r="C35" s="800"/>
      <c r="D35" s="800"/>
      <c r="E35" s="800"/>
      <c r="F35" s="800"/>
      <c r="G35" s="800"/>
      <c r="H35" s="801"/>
      <c r="I35" s="68"/>
      <c r="J35" s="68"/>
      <c r="K35" s="69"/>
    </row>
    <row r="36" spans="1:11" ht="14.1" customHeight="1" x14ac:dyDescent="0.25">
      <c r="A36" s="802" t="s">
        <v>363</v>
      </c>
      <c r="B36" s="802"/>
      <c r="C36" s="802"/>
      <c r="D36" s="802"/>
      <c r="E36" s="802"/>
      <c r="F36" s="802"/>
      <c r="G36" s="802"/>
      <c r="H36" s="802"/>
      <c r="I36" s="68"/>
      <c r="J36" s="68"/>
      <c r="K36" s="69"/>
    </row>
    <row r="37" spans="1:11" ht="24.95" customHeight="1" x14ac:dyDescent="0.25">
      <c r="A37" s="775" t="s">
        <v>356</v>
      </c>
      <c r="B37" s="776"/>
      <c r="C37" s="6" t="s">
        <v>357</v>
      </c>
      <c r="D37" s="178" t="s">
        <v>365</v>
      </c>
      <c r="E37" s="6" t="s">
        <v>366</v>
      </c>
      <c r="F37" s="6" t="s">
        <v>327</v>
      </c>
      <c r="G37" s="180" t="s">
        <v>367</v>
      </c>
      <c r="H37" s="180" t="s">
        <v>368</v>
      </c>
      <c r="I37" s="67"/>
      <c r="J37" s="67"/>
      <c r="K37" s="67"/>
    </row>
    <row r="38" spans="1:11" ht="15" customHeight="1" x14ac:dyDescent="0.25">
      <c r="A38" s="747">
        <v>1</v>
      </c>
      <c r="B38" s="748"/>
      <c r="C38" s="182">
        <v>2</v>
      </c>
      <c r="D38" s="183">
        <v>3</v>
      </c>
      <c r="E38" s="181">
        <v>4</v>
      </c>
      <c r="F38" s="183">
        <v>5</v>
      </c>
      <c r="G38" s="182">
        <v>6</v>
      </c>
      <c r="H38" s="182">
        <v>7</v>
      </c>
      <c r="I38" s="67"/>
      <c r="J38" s="67"/>
      <c r="K38" s="67"/>
    </row>
    <row r="39" spans="1:11" ht="15.95" customHeight="1" x14ac:dyDescent="0.25">
      <c r="A39" s="171" t="s">
        <v>359</v>
      </c>
      <c r="B39" s="171"/>
      <c r="C39" s="171">
        <v>0</v>
      </c>
      <c r="D39" s="1">
        <v>0</v>
      </c>
      <c r="E39" s="1">
        <v>0</v>
      </c>
      <c r="F39" s="46">
        <v>0</v>
      </c>
      <c r="G39" s="80"/>
      <c r="H39" s="140">
        <v>0</v>
      </c>
      <c r="I39" s="68"/>
      <c r="J39" s="68"/>
      <c r="K39" s="71"/>
    </row>
    <row r="40" spans="1:11" ht="14.1" customHeight="1" x14ac:dyDescent="0.25">
      <c r="A40" s="171" t="s">
        <v>360</v>
      </c>
      <c r="B40" s="171"/>
      <c r="C40" s="171">
        <v>0</v>
      </c>
      <c r="D40" s="1">
        <v>0</v>
      </c>
      <c r="E40" s="1">
        <v>0</v>
      </c>
      <c r="F40" s="47">
        <v>0</v>
      </c>
      <c r="G40" s="80"/>
      <c r="H40" s="140">
        <v>0</v>
      </c>
      <c r="I40" s="68"/>
      <c r="J40" s="68"/>
      <c r="K40" s="72"/>
    </row>
    <row r="41" spans="1:11" ht="15" customHeight="1" x14ac:dyDescent="0.25">
      <c r="A41" s="803" t="s">
        <v>364</v>
      </c>
      <c r="B41" s="804"/>
      <c r="C41" s="174">
        <v>0</v>
      </c>
      <c r="D41" s="175">
        <v>0</v>
      </c>
      <c r="E41" s="175">
        <v>0</v>
      </c>
      <c r="F41" s="177">
        <v>0</v>
      </c>
      <c r="G41" s="176"/>
      <c r="H41" s="286">
        <v>0</v>
      </c>
      <c r="I41" s="70"/>
      <c r="J41" s="70"/>
      <c r="K41" s="73"/>
    </row>
    <row r="42" spans="1:11" ht="15" customHeight="1" x14ac:dyDescent="0.25">
      <c r="A42" s="786"/>
      <c r="B42" s="787"/>
      <c r="C42" s="787"/>
      <c r="D42" s="787"/>
      <c r="E42" s="787"/>
      <c r="F42" s="787"/>
      <c r="G42" s="787"/>
      <c r="H42" s="788"/>
      <c r="I42" s="70"/>
      <c r="J42" s="70"/>
      <c r="K42" s="73"/>
    </row>
    <row r="43" spans="1:11" ht="14.1" customHeight="1" x14ac:dyDescent="0.25">
      <c r="A43" s="780" t="s">
        <v>358</v>
      </c>
      <c r="B43" s="781"/>
      <c r="C43" s="175"/>
      <c r="D43" s="343" t="s">
        <v>5</v>
      </c>
      <c r="E43" s="343" t="s">
        <v>5</v>
      </c>
      <c r="F43" s="343"/>
      <c r="G43" s="343"/>
      <c r="H43" s="343"/>
    </row>
    <row r="44" spans="1:11" ht="14.1" customHeight="1" x14ac:dyDescent="0.25">
      <c r="A44" s="782" t="s">
        <v>361</v>
      </c>
      <c r="B44" s="782"/>
      <c r="C44" s="175"/>
      <c r="D44" s="343">
        <v>131630.29999999999</v>
      </c>
      <c r="E44" s="343">
        <v>65815.149999999994</v>
      </c>
      <c r="F44" s="343">
        <v>0</v>
      </c>
      <c r="G44" s="343"/>
      <c r="H44" s="343"/>
    </row>
    <row r="45" spans="1:11" ht="15" customHeight="1" x14ac:dyDescent="0.25">
      <c r="A45" s="2"/>
      <c r="B45" s="742"/>
      <c r="C45" s="743"/>
      <c r="D45" s="743"/>
    </row>
    <row r="47" spans="1:11" x14ac:dyDescent="0.25">
      <c r="K47" s="342"/>
    </row>
    <row r="48" spans="1:11" x14ac:dyDescent="0.25">
      <c r="A48" s="783" t="s">
        <v>6</v>
      </c>
      <c r="B48" s="784"/>
      <c r="C48" s="784"/>
      <c r="D48" s="784"/>
      <c r="E48" s="784"/>
      <c r="F48" s="784"/>
      <c r="G48" s="784"/>
      <c r="H48" s="785"/>
    </row>
    <row r="50" spans="1:10" x14ac:dyDescent="0.25">
      <c r="A50" s="699" t="s">
        <v>404</v>
      </c>
      <c r="B50" s="739"/>
      <c r="C50" s="739"/>
      <c r="D50" s="739"/>
      <c r="E50" s="739"/>
      <c r="F50" s="739"/>
      <c r="G50" s="739"/>
    </row>
    <row r="51" spans="1:10" x14ac:dyDescent="0.25">
      <c r="A51" s="690"/>
      <c r="B51" s="739"/>
      <c r="C51" s="739"/>
      <c r="D51" s="739"/>
      <c r="E51" s="739"/>
      <c r="F51" s="739"/>
      <c r="G51" s="739"/>
    </row>
    <row r="52" spans="1:10" ht="28.5" customHeight="1" x14ac:dyDescent="0.25">
      <c r="A52" s="775" t="s">
        <v>356</v>
      </c>
      <c r="B52" s="776"/>
      <c r="C52" s="6" t="s">
        <v>357</v>
      </c>
      <c r="D52" s="178" t="s">
        <v>365</v>
      </c>
      <c r="E52" s="6" t="s">
        <v>366</v>
      </c>
      <c r="F52" s="6" t="s">
        <v>327</v>
      </c>
      <c r="G52" s="180" t="s">
        <v>367</v>
      </c>
      <c r="H52" s="180" t="s">
        <v>368</v>
      </c>
    </row>
    <row r="53" spans="1:10" x14ac:dyDescent="0.25">
      <c r="A53" s="747">
        <v>1</v>
      </c>
      <c r="B53" s="748"/>
      <c r="C53" s="182">
        <v>2</v>
      </c>
      <c r="D53" s="183">
        <v>3</v>
      </c>
      <c r="E53" s="181">
        <v>4</v>
      </c>
      <c r="F53" s="183">
        <v>5</v>
      </c>
      <c r="G53" s="182">
        <v>6</v>
      </c>
      <c r="H53" s="182">
        <v>7</v>
      </c>
    </row>
    <row r="54" spans="1:10" x14ac:dyDescent="0.25">
      <c r="A54" s="127" t="s">
        <v>5</v>
      </c>
      <c r="B54" s="26" t="s">
        <v>7</v>
      </c>
      <c r="C54" s="132">
        <f>SUM(C55,C104)</f>
        <v>695932.14999999991</v>
      </c>
      <c r="D54" s="44">
        <f>D55+D104</f>
        <v>1542992.0800000003</v>
      </c>
      <c r="E54" s="44">
        <f>E55+E104</f>
        <v>771496.04000000015</v>
      </c>
      <c r="F54" s="44">
        <f>F55+F104</f>
        <v>843141.7699999999</v>
      </c>
      <c r="G54" s="9"/>
      <c r="H54" s="9"/>
    </row>
    <row r="55" spans="1:10" x14ac:dyDescent="0.25">
      <c r="A55" s="184">
        <v>6</v>
      </c>
      <c r="B55" s="185" t="s">
        <v>8</v>
      </c>
      <c r="C55" s="359">
        <f>SUM(C56,C68,C77,C86,C97,C101)</f>
        <v>560900.96</v>
      </c>
      <c r="D55" s="187">
        <f>D56+D68+D77+D86+D97+D101</f>
        <v>1488881.9800000002</v>
      </c>
      <c r="E55" s="186">
        <f>D55/2</f>
        <v>744440.99000000011</v>
      </c>
      <c r="F55" s="186">
        <f>F56+F68+F77+F86+F97+F101</f>
        <v>842861.7699999999</v>
      </c>
      <c r="G55" s="188"/>
      <c r="H55" s="188">
        <f>F55/E55*100</f>
        <v>113.22076313933221</v>
      </c>
    </row>
    <row r="56" spans="1:10" x14ac:dyDescent="0.25">
      <c r="A56" s="197">
        <v>61</v>
      </c>
      <c r="B56" s="197" t="s">
        <v>9</v>
      </c>
      <c r="C56" s="198">
        <f>SUM(C57,C60,C63,C66)</f>
        <v>349251.69</v>
      </c>
      <c r="D56" s="199">
        <f>D57+D60+D63+D66</f>
        <v>643705.60000000009</v>
      </c>
      <c r="E56" s="198">
        <f>D56/2</f>
        <v>321852.80000000005</v>
      </c>
      <c r="F56" s="198">
        <f>F57+F60+F63+F66</f>
        <v>497386.86</v>
      </c>
      <c r="G56" s="200"/>
      <c r="H56" s="124">
        <f t="shared" ref="H56:H113" si="2">F56/E56*100</f>
        <v>154.53861516817625</v>
      </c>
    </row>
    <row r="57" spans="1:10" x14ac:dyDescent="0.25">
      <c r="A57" s="190">
        <v>611</v>
      </c>
      <c r="B57" s="191" t="s">
        <v>10</v>
      </c>
      <c r="C57" s="192">
        <f>SUM(C58:C59)</f>
        <v>220862.52</v>
      </c>
      <c r="D57" s="193">
        <f>D58</f>
        <v>411440.7</v>
      </c>
      <c r="E57" s="195">
        <f t="shared" ref="E57:E113" si="3">D57/2</f>
        <v>205720.35</v>
      </c>
      <c r="F57" s="192">
        <f>SUM(F58:F59)</f>
        <v>413767.62</v>
      </c>
      <c r="G57" s="194"/>
      <c r="H57" s="276">
        <f t="shared" si="2"/>
        <v>201.13110832253591</v>
      </c>
    </row>
    <row r="58" spans="1:10" ht="20.100000000000001" customHeight="1" x14ac:dyDescent="0.25">
      <c r="A58" s="125">
        <v>6111</v>
      </c>
      <c r="B58" s="42" t="s">
        <v>11</v>
      </c>
      <c r="C58" s="17">
        <v>220862.52</v>
      </c>
      <c r="D58" s="35">
        <v>411440.7</v>
      </c>
      <c r="E58" s="236">
        <f t="shared" si="3"/>
        <v>205720.35</v>
      </c>
      <c r="F58" s="17">
        <v>413767.62</v>
      </c>
      <c r="G58" s="18"/>
      <c r="H58" s="236">
        <f t="shared" si="2"/>
        <v>201.13110832253591</v>
      </c>
      <c r="J58" s="340"/>
    </row>
    <row r="59" spans="1:10" ht="20.100000000000001" customHeight="1" x14ac:dyDescent="0.25">
      <c r="A59" s="125">
        <v>6117</v>
      </c>
      <c r="B59" s="42" t="s">
        <v>12</v>
      </c>
      <c r="C59" s="18">
        <v>0</v>
      </c>
      <c r="D59" s="126">
        <v>0</v>
      </c>
      <c r="E59" s="236">
        <f t="shared" si="3"/>
        <v>0</v>
      </c>
      <c r="F59" s="17">
        <v>0</v>
      </c>
      <c r="G59" s="18"/>
      <c r="H59" s="236">
        <v>0</v>
      </c>
      <c r="J59" s="339"/>
    </row>
    <row r="60" spans="1:10" x14ac:dyDescent="0.25">
      <c r="A60" s="190">
        <v>613</v>
      </c>
      <c r="B60" s="191" t="s">
        <v>13</v>
      </c>
      <c r="C60" s="192">
        <f>SUM(C61:C62)</f>
        <v>126729.86</v>
      </c>
      <c r="D60" s="193">
        <f>D62+D61</f>
        <v>192448.09999999998</v>
      </c>
      <c r="E60" s="195">
        <f t="shared" si="3"/>
        <v>96224.049999999988</v>
      </c>
      <c r="F60" s="192">
        <f>SUM(F61:F62)</f>
        <v>81065.5</v>
      </c>
      <c r="G60" s="194"/>
      <c r="H60" s="276">
        <f t="shared" si="2"/>
        <v>84.24660986520523</v>
      </c>
    </row>
    <row r="61" spans="1:10" ht="20.100000000000001" customHeight="1" x14ac:dyDescent="0.25">
      <c r="A61" s="125">
        <v>6131</v>
      </c>
      <c r="B61" s="42" t="s">
        <v>14</v>
      </c>
      <c r="C61" s="17">
        <v>23976.41</v>
      </c>
      <c r="D61" s="35">
        <v>79633.7</v>
      </c>
      <c r="E61" s="236">
        <f t="shared" si="3"/>
        <v>39816.85</v>
      </c>
      <c r="F61" s="17">
        <v>16928.27</v>
      </c>
      <c r="G61" s="18"/>
      <c r="H61" s="236">
        <f t="shared" si="2"/>
        <v>42.515342122744521</v>
      </c>
      <c r="J61" s="339"/>
    </row>
    <row r="62" spans="1:10" x14ac:dyDescent="0.25">
      <c r="A62" s="125">
        <v>6134</v>
      </c>
      <c r="B62" s="20" t="s">
        <v>15</v>
      </c>
      <c r="C62" s="17">
        <v>102753.45</v>
      </c>
      <c r="D62" s="35">
        <v>112814.39999999999</v>
      </c>
      <c r="E62" s="236">
        <f t="shared" si="3"/>
        <v>56407.199999999997</v>
      </c>
      <c r="F62" s="17">
        <v>64137.23</v>
      </c>
      <c r="G62" s="18"/>
      <c r="H62" s="236">
        <f t="shared" si="2"/>
        <v>113.70397750641763</v>
      </c>
      <c r="J62" s="339"/>
    </row>
    <row r="63" spans="1:10" x14ac:dyDescent="0.25">
      <c r="A63" s="190">
        <v>614</v>
      </c>
      <c r="B63" s="191" t="s">
        <v>16</v>
      </c>
      <c r="C63" s="192">
        <f>SUM(C64:C65)</f>
        <v>1659.31</v>
      </c>
      <c r="D63" s="193">
        <f>D65+D64</f>
        <v>39816.800000000003</v>
      </c>
      <c r="E63" s="195">
        <f t="shared" si="3"/>
        <v>19908.400000000001</v>
      </c>
      <c r="F63" s="192">
        <f>SUM(F64:F65)</f>
        <v>2553.7399999999998</v>
      </c>
      <c r="G63" s="194"/>
      <c r="H63" s="276">
        <f t="shared" si="2"/>
        <v>12.827449719716299</v>
      </c>
    </row>
    <row r="64" spans="1:10" x14ac:dyDescent="0.25">
      <c r="A64" s="125">
        <v>6142</v>
      </c>
      <c r="B64" s="20" t="s">
        <v>17</v>
      </c>
      <c r="C64" s="17">
        <v>1659.31</v>
      </c>
      <c r="D64" s="35">
        <v>39816.800000000003</v>
      </c>
      <c r="E64" s="236">
        <f t="shared" si="3"/>
        <v>19908.400000000001</v>
      </c>
      <c r="F64" s="17">
        <v>2553.7399999999998</v>
      </c>
      <c r="G64" s="18"/>
      <c r="H64" s="236">
        <f t="shared" si="2"/>
        <v>12.827449719716299</v>
      </c>
      <c r="J64" s="339"/>
    </row>
    <row r="65" spans="1:10" ht="20.100000000000001" customHeight="1" x14ac:dyDescent="0.25">
      <c r="A65" s="20">
        <v>6145</v>
      </c>
      <c r="B65" s="42" t="s">
        <v>18</v>
      </c>
      <c r="C65" s="17">
        <v>0</v>
      </c>
      <c r="D65" s="17">
        <v>0</v>
      </c>
      <c r="E65" s="236">
        <f t="shared" si="3"/>
        <v>0</v>
      </c>
      <c r="F65" s="17">
        <v>0</v>
      </c>
      <c r="G65" s="18"/>
      <c r="H65" s="236">
        <v>0</v>
      </c>
      <c r="J65" s="338"/>
    </row>
    <row r="66" spans="1:10" x14ac:dyDescent="0.25">
      <c r="A66" s="191">
        <v>616</v>
      </c>
      <c r="B66" s="191" t="s">
        <v>19</v>
      </c>
      <c r="C66" s="192">
        <f>SUM(C67)</f>
        <v>0</v>
      </c>
      <c r="D66" s="195">
        <f>D67</f>
        <v>0</v>
      </c>
      <c r="E66" s="195">
        <f t="shared" si="3"/>
        <v>0</v>
      </c>
      <c r="F66" s="192">
        <f>SUM(F67)</f>
        <v>0</v>
      </c>
      <c r="G66" s="194"/>
      <c r="H66" s="276">
        <v>0</v>
      </c>
    </row>
    <row r="67" spans="1:10" x14ac:dyDescent="0.25">
      <c r="A67" s="20">
        <v>6163</v>
      </c>
      <c r="B67" s="20" t="s">
        <v>20</v>
      </c>
      <c r="C67" s="17">
        <v>0</v>
      </c>
      <c r="D67" s="58">
        <v>0</v>
      </c>
      <c r="E67" s="236">
        <f t="shared" si="3"/>
        <v>0</v>
      </c>
      <c r="F67" s="17">
        <v>0</v>
      </c>
      <c r="G67" s="18"/>
      <c r="H67" s="236">
        <v>0</v>
      </c>
      <c r="J67" s="338"/>
    </row>
    <row r="68" spans="1:10" x14ac:dyDescent="0.25">
      <c r="A68" s="201">
        <v>63</v>
      </c>
      <c r="B68" s="201" t="s">
        <v>309</v>
      </c>
      <c r="C68" s="198">
        <f>SUM(C69,C73,C75)</f>
        <v>3550.38</v>
      </c>
      <c r="D68" s="198">
        <f>D69+D73+D75</f>
        <v>130068.4</v>
      </c>
      <c r="E68" s="198">
        <f t="shared" si="3"/>
        <v>65034.2</v>
      </c>
      <c r="F68" s="198">
        <f>F69+F73+F75</f>
        <v>71321.58</v>
      </c>
      <c r="G68" s="200"/>
      <c r="H68" s="124">
        <f t="shared" si="2"/>
        <v>109.66780555461588</v>
      </c>
    </row>
    <row r="69" spans="1:10" x14ac:dyDescent="0.25">
      <c r="A69" s="191">
        <v>633</v>
      </c>
      <c r="B69" s="191" t="s">
        <v>21</v>
      </c>
      <c r="C69" s="192">
        <f>SUM(C70:C72)</f>
        <v>3550.38</v>
      </c>
      <c r="D69" s="192">
        <f>SUM(D70:D72)</f>
        <v>106178.3</v>
      </c>
      <c r="E69" s="195">
        <f t="shared" si="3"/>
        <v>53089.15</v>
      </c>
      <c r="F69" s="192">
        <f>SUM(F70:F72)</f>
        <v>57360.44</v>
      </c>
      <c r="G69" s="194"/>
      <c r="H69" s="276">
        <f t="shared" si="2"/>
        <v>108.04550458992092</v>
      </c>
    </row>
    <row r="70" spans="1:10" x14ac:dyDescent="0.25">
      <c r="A70" s="341">
        <v>6331</v>
      </c>
      <c r="B70" s="341" t="s">
        <v>411</v>
      </c>
      <c r="C70" s="23">
        <v>221.69</v>
      </c>
      <c r="D70" s="23">
        <v>1327.3</v>
      </c>
      <c r="E70" s="236"/>
      <c r="F70" s="23">
        <v>0</v>
      </c>
      <c r="G70" s="24"/>
      <c r="H70" s="236"/>
      <c r="J70" s="338"/>
    </row>
    <row r="71" spans="1:10" x14ac:dyDescent="0.25">
      <c r="A71" s="20">
        <v>6331</v>
      </c>
      <c r="B71" s="20" t="s">
        <v>22</v>
      </c>
      <c r="C71" s="17">
        <v>143.34</v>
      </c>
      <c r="D71" s="17">
        <v>5308.9</v>
      </c>
      <c r="E71" s="236">
        <f t="shared" si="3"/>
        <v>2654.45</v>
      </c>
      <c r="F71" s="17">
        <v>32675.3</v>
      </c>
      <c r="G71" s="18"/>
      <c r="H71" s="351">
        <f t="shared" si="2"/>
        <v>1230.9630997005029</v>
      </c>
      <c r="J71" s="241"/>
    </row>
    <row r="72" spans="1:10" x14ac:dyDescent="0.25">
      <c r="A72" s="20">
        <v>6332</v>
      </c>
      <c r="B72" s="20" t="s">
        <v>23</v>
      </c>
      <c r="C72" s="17">
        <v>3185.35</v>
      </c>
      <c r="D72" s="17">
        <v>99542.1</v>
      </c>
      <c r="E72" s="236">
        <f t="shared" si="3"/>
        <v>49771.05</v>
      </c>
      <c r="F72" s="17">
        <v>24685.14</v>
      </c>
      <c r="G72" s="18"/>
      <c r="H72" s="236">
        <f t="shared" si="2"/>
        <v>49.597386432474295</v>
      </c>
      <c r="J72" s="241"/>
    </row>
    <row r="73" spans="1:10" x14ac:dyDescent="0.25">
      <c r="A73" s="191">
        <v>636</v>
      </c>
      <c r="B73" s="191" t="s">
        <v>24</v>
      </c>
      <c r="C73" s="192">
        <f>SUM(C74)</f>
        <v>0</v>
      </c>
      <c r="D73" s="192">
        <f>SUM(D74)</f>
        <v>0</v>
      </c>
      <c r="E73" s="195">
        <f t="shared" si="3"/>
        <v>0</v>
      </c>
      <c r="F73" s="192">
        <f>SUM(F74)</f>
        <v>237.6</v>
      </c>
      <c r="G73" s="196"/>
      <c r="H73" s="276">
        <v>0</v>
      </c>
    </row>
    <row r="74" spans="1:10" x14ac:dyDescent="0.25">
      <c r="A74" s="20">
        <v>6361</v>
      </c>
      <c r="B74" s="20" t="s">
        <v>287</v>
      </c>
      <c r="C74" s="17">
        <v>0</v>
      </c>
      <c r="D74" s="17">
        <v>0</v>
      </c>
      <c r="E74" s="236">
        <f t="shared" si="3"/>
        <v>0</v>
      </c>
      <c r="F74" s="17">
        <v>237.6</v>
      </c>
      <c r="G74" s="64"/>
      <c r="H74" s="236">
        <v>0</v>
      </c>
      <c r="J74" s="241"/>
    </row>
    <row r="75" spans="1:10" ht="20.25" x14ac:dyDescent="0.25">
      <c r="A75" s="191">
        <v>638</v>
      </c>
      <c r="B75" s="205" t="s">
        <v>25</v>
      </c>
      <c r="C75" s="192">
        <f>SUM(C76)</f>
        <v>0</v>
      </c>
      <c r="D75" s="192">
        <f>SUM(D76)</f>
        <v>23890.1</v>
      </c>
      <c r="E75" s="195">
        <f t="shared" si="3"/>
        <v>11945.05</v>
      </c>
      <c r="F75" s="192">
        <f>SUM(F76)</f>
        <v>13723.54</v>
      </c>
      <c r="G75" s="194"/>
      <c r="H75" s="276">
        <f t="shared" si="2"/>
        <v>114.88892888686111</v>
      </c>
    </row>
    <row r="76" spans="1:10" ht="20.25" x14ac:dyDescent="0.25">
      <c r="A76" s="20">
        <v>6382</v>
      </c>
      <c r="B76" s="42" t="s">
        <v>26</v>
      </c>
      <c r="C76" s="17">
        <v>0</v>
      </c>
      <c r="D76" s="17">
        <v>23890.1</v>
      </c>
      <c r="E76" s="236">
        <f t="shared" si="3"/>
        <v>11945.05</v>
      </c>
      <c r="F76" s="17">
        <v>13723.54</v>
      </c>
      <c r="G76" s="18"/>
      <c r="H76" s="236">
        <f t="shared" si="2"/>
        <v>114.88892888686111</v>
      </c>
      <c r="J76" s="241"/>
    </row>
    <row r="77" spans="1:10" x14ac:dyDescent="0.25">
      <c r="A77" s="201">
        <v>64</v>
      </c>
      <c r="B77" s="201" t="s">
        <v>27</v>
      </c>
      <c r="C77" s="198">
        <f>SUM(C78,C81)</f>
        <v>32934.550000000003</v>
      </c>
      <c r="D77" s="198">
        <f>D78+D81</f>
        <v>105992.48</v>
      </c>
      <c r="E77" s="198">
        <f t="shared" si="3"/>
        <v>52996.24</v>
      </c>
      <c r="F77" s="198">
        <f>F78+F81</f>
        <v>52404.639999999999</v>
      </c>
      <c r="G77" s="200"/>
      <c r="H77" s="124">
        <f t="shared" si="2"/>
        <v>98.883694390394496</v>
      </c>
    </row>
    <row r="78" spans="1:10" x14ac:dyDescent="0.25">
      <c r="A78" s="191">
        <v>641</v>
      </c>
      <c r="B78" s="191" t="s">
        <v>28</v>
      </c>
      <c r="C78" s="192">
        <f>SUM(C79:C80)</f>
        <v>3.85</v>
      </c>
      <c r="D78" s="192">
        <f>SUM(D79:D80)</f>
        <v>2660.78</v>
      </c>
      <c r="E78" s="195">
        <f t="shared" si="3"/>
        <v>1330.39</v>
      </c>
      <c r="F78" s="192">
        <f>SUM(F79:F80)</f>
        <v>147.38999999999999</v>
      </c>
      <c r="G78" s="194"/>
      <c r="H78" s="276">
        <f t="shared" si="2"/>
        <v>11.078706244033702</v>
      </c>
    </row>
    <row r="79" spans="1:10" ht="20.25" x14ac:dyDescent="0.25">
      <c r="A79" s="20">
        <v>6413</v>
      </c>
      <c r="B79" s="42" t="s">
        <v>29</v>
      </c>
      <c r="C79" s="17">
        <v>2.14</v>
      </c>
      <c r="D79" s="17">
        <v>6.38</v>
      </c>
      <c r="E79" s="236">
        <f t="shared" si="3"/>
        <v>3.19</v>
      </c>
      <c r="F79" s="17">
        <v>0</v>
      </c>
      <c r="G79" s="18"/>
      <c r="H79" s="236">
        <f t="shared" si="2"/>
        <v>0</v>
      </c>
      <c r="J79" s="350"/>
    </row>
    <row r="80" spans="1:10" x14ac:dyDescent="0.25">
      <c r="A80" s="20">
        <v>6414</v>
      </c>
      <c r="B80" s="20" t="s">
        <v>30</v>
      </c>
      <c r="C80" s="17">
        <v>1.71</v>
      </c>
      <c r="D80" s="17">
        <v>2654.4</v>
      </c>
      <c r="E80" s="236">
        <f t="shared" si="3"/>
        <v>1327.2</v>
      </c>
      <c r="F80" s="17">
        <v>147.38999999999999</v>
      </c>
      <c r="G80" s="18"/>
      <c r="H80" s="236">
        <f t="shared" si="2"/>
        <v>11.105334538878841</v>
      </c>
      <c r="J80" s="247"/>
    </row>
    <row r="81" spans="1:10" x14ac:dyDescent="0.25">
      <c r="A81" s="191">
        <v>642</v>
      </c>
      <c r="B81" s="191" t="s">
        <v>31</v>
      </c>
      <c r="C81" s="192">
        <f>SUM(C82:C85)</f>
        <v>32930.700000000004</v>
      </c>
      <c r="D81" s="192">
        <f>SUM(D82:D85)</f>
        <v>103331.7</v>
      </c>
      <c r="E81" s="195">
        <f t="shared" si="3"/>
        <v>51665.85</v>
      </c>
      <c r="F81" s="192">
        <f>SUM(F82:F85)</f>
        <v>52257.25</v>
      </c>
      <c r="G81" s="194"/>
      <c r="H81" s="276">
        <f t="shared" si="2"/>
        <v>101.14466325435467</v>
      </c>
    </row>
    <row r="82" spans="1:10" x14ac:dyDescent="0.25">
      <c r="A82" s="20">
        <v>6421</v>
      </c>
      <c r="B82" s="20" t="s">
        <v>32</v>
      </c>
      <c r="C82" s="17">
        <v>13458.93</v>
      </c>
      <c r="D82" s="17">
        <v>30128.1</v>
      </c>
      <c r="E82" s="236">
        <f t="shared" si="3"/>
        <v>15064.05</v>
      </c>
      <c r="F82" s="17">
        <v>19571.259999999998</v>
      </c>
      <c r="G82" s="18"/>
      <c r="H82" s="236">
        <f t="shared" si="2"/>
        <v>129.92030695596469</v>
      </c>
      <c r="J82" s="247"/>
    </row>
    <row r="83" spans="1:10" x14ac:dyDescent="0.25">
      <c r="A83" s="20">
        <v>6422</v>
      </c>
      <c r="B83" s="20" t="s">
        <v>33</v>
      </c>
      <c r="C83" s="17">
        <v>1131.04</v>
      </c>
      <c r="D83" s="17">
        <v>18581.2</v>
      </c>
      <c r="E83" s="236">
        <f t="shared" si="3"/>
        <v>9290.6</v>
      </c>
      <c r="F83" s="17">
        <v>3255.37</v>
      </c>
      <c r="G83" s="18"/>
      <c r="H83" s="236">
        <f t="shared" si="2"/>
        <v>35.039394656965101</v>
      </c>
      <c r="J83" s="247"/>
    </row>
    <row r="84" spans="1:10" x14ac:dyDescent="0.25">
      <c r="A84" s="20">
        <v>6423</v>
      </c>
      <c r="B84" s="20" t="s">
        <v>34</v>
      </c>
      <c r="C84" s="17">
        <v>12357.69</v>
      </c>
      <c r="D84" s="17">
        <v>35842.199999999997</v>
      </c>
      <c r="E84" s="236">
        <f t="shared" si="3"/>
        <v>17921.099999999999</v>
      </c>
      <c r="F84" s="17">
        <v>12435.84</v>
      </c>
      <c r="G84" s="18"/>
      <c r="H84" s="236">
        <f t="shared" si="2"/>
        <v>69.392169007482806</v>
      </c>
      <c r="J84" s="247"/>
    </row>
    <row r="85" spans="1:10" x14ac:dyDescent="0.25">
      <c r="A85" s="20">
        <v>6429</v>
      </c>
      <c r="B85" s="20" t="s">
        <v>34</v>
      </c>
      <c r="C85" s="17">
        <v>5983.04</v>
      </c>
      <c r="D85" s="17">
        <v>18780.2</v>
      </c>
      <c r="E85" s="236">
        <f t="shared" si="3"/>
        <v>9390.1</v>
      </c>
      <c r="F85" s="17">
        <v>16994.78</v>
      </c>
      <c r="G85" s="18"/>
      <c r="H85" s="236">
        <f t="shared" si="2"/>
        <v>180.98614498248153</v>
      </c>
      <c r="J85" s="247"/>
    </row>
    <row r="86" spans="1:10" x14ac:dyDescent="0.25">
      <c r="A86" s="201">
        <v>65</v>
      </c>
      <c r="B86" s="201" t="s">
        <v>328</v>
      </c>
      <c r="C86" s="198">
        <f>SUM(C87,C91,C94)</f>
        <v>172138.26</v>
      </c>
      <c r="D86" s="198">
        <f>D87+D91+D94</f>
        <v>607920.69999999995</v>
      </c>
      <c r="E86" s="198">
        <f t="shared" si="3"/>
        <v>303960.34999999998</v>
      </c>
      <c r="F86" s="198">
        <f>F87+F91+F94</f>
        <v>220806.22</v>
      </c>
      <c r="G86" s="200"/>
      <c r="H86" s="124">
        <f t="shared" si="2"/>
        <v>72.643099667440183</v>
      </c>
    </row>
    <row r="87" spans="1:10" x14ac:dyDescent="0.25">
      <c r="A87" s="191">
        <v>651</v>
      </c>
      <c r="B87" s="191" t="s">
        <v>35</v>
      </c>
      <c r="C87" s="192">
        <f>SUM(C88:C90)</f>
        <v>35416.189999999995</v>
      </c>
      <c r="D87" s="192">
        <f>SUM(D88:D90)</f>
        <v>308646.5</v>
      </c>
      <c r="E87" s="195">
        <f t="shared" si="3"/>
        <v>154323.25</v>
      </c>
      <c r="F87" s="192">
        <f>SUM(F88:F90)</f>
        <v>87542.22</v>
      </c>
      <c r="G87" s="194"/>
      <c r="H87" s="276">
        <f t="shared" si="2"/>
        <v>56.726526949114927</v>
      </c>
    </row>
    <row r="88" spans="1:10" x14ac:dyDescent="0.25">
      <c r="A88" s="20">
        <v>6511</v>
      </c>
      <c r="B88" s="20" t="s">
        <v>36</v>
      </c>
      <c r="C88" s="17">
        <v>0</v>
      </c>
      <c r="D88" s="58">
        <v>0</v>
      </c>
      <c r="E88" s="236">
        <f t="shared" si="3"/>
        <v>0</v>
      </c>
      <c r="F88" s="17">
        <v>0</v>
      </c>
      <c r="G88" s="18"/>
      <c r="H88" s="236">
        <v>0</v>
      </c>
      <c r="J88" s="240"/>
    </row>
    <row r="89" spans="1:10" ht="20.25" x14ac:dyDescent="0.25">
      <c r="A89" s="20">
        <v>6512</v>
      </c>
      <c r="B89" s="42" t="s">
        <v>37</v>
      </c>
      <c r="C89" s="17">
        <v>33345.129999999997</v>
      </c>
      <c r="D89" s="17">
        <v>274802.59999999998</v>
      </c>
      <c r="E89" s="236">
        <f t="shared" si="3"/>
        <v>137401.29999999999</v>
      </c>
      <c r="F89" s="17">
        <v>83690.61</v>
      </c>
      <c r="G89" s="18"/>
      <c r="H89" s="236">
        <f t="shared" si="2"/>
        <v>60.909620214655916</v>
      </c>
      <c r="J89" s="240"/>
    </row>
    <row r="90" spans="1:10" x14ac:dyDescent="0.25">
      <c r="A90" s="20">
        <v>6514</v>
      </c>
      <c r="B90" s="20" t="s">
        <v>38</v>
      </c>
      <c r="C90" s="17">
        <v>2071.06</v>
      </c>
      <c r="D90" s="17">
        <v>33843.9</v>
      </c>
      <c r="E90" s="236">
        <f t="shared" si="3"/>
        <v>16921.95</v>
      </c>
      <c r="F90" s="17">
        <v>3851.61</v>
      </c>
      <c r="G90" s="18"/>
      <c r="H90" s="236">
        <f t="shared" si="2"/>
        <v>22.761029313997501</v>
      </c>
      <c r="J90" s="240"/>
    </row>
    <row r="91" spans="1:10" x14ac:dyDescent="0.25">
      <c r="A91" s="191">
        <v>652</v>
      </c>
      <c r="B91" s="191" t="s">
        <v>39</v>
      </c>
      <c r="C91" s="192">
        <f>SUM(C92:C93)</f>
        <v>69801.88</v>
      </c>
      <c r="D91" s="192">
        <f>SUM(D92:D93)</f>
        <v>118771.2</v>
      </c>
      <c r="E91" s="195">
        <f t="shared" si="3"/>
        <v>59385.599999999999</v>
      </c>
      <c r="F91" s="192">
        <f>SUM(F92:F93)</f>
        <v>50990.75</v>
      </c>
      <c r="G91" s="194"/>
      <c r="H91" s="276">
        <f t="shared" si="2"/>
        <v>85.863828941696312</v>
      </c>
    </row>
    <row r="92" spans="1:10" x14ac:dyDescent="0.25">
      <c r="A92" s="20">
        <v>6522</v>
      </c>
      <c r="B92" s="20" t="s">
        <v>40</v>
      </c>
      <c r="C92" s="17">
        <v>0</v>
      </c>
      <c r="D92" s="17">
        <v>0</v>
      </c>
      <c r="E92" s="236">
        <f t="shared" si="3"/>
        <v>0</v>
      </c>
      <c r="F92" s="17">
        <v>0</v>
      </c>
      <c r="G92" s="18"/>
      <c r="H92" s="236">
        <v>0</v>
      </c>
      <c r="J92" s="240"/>
    </row>
    <row r="93" spans="1:10" x14ac:dyDescent="0.25">
      <c r="A93" s="20">
        <v>6526</v>
      </c>
      <c r="B93" s="20" t="s">
        <v>41</v>
      </c>
      <c r="C93" s="17">
        <v>69801.88</v>
      </c>
      <c r="D93" s="17">
        <v>118771.2</v>
      </c>
      <c r="E93" s="236">
        <f t="shared" si="3"/>
        <v>59385.599999999999</v>
      </c>
      <c r="F93" s="17">
        <v>50990.75</v>
      </c>
      <c r="G93" s="18"/>
      <c r="H93" s="236">
        <f t="shared" si="2"/>
        <v>85.863828941696312</v>
      </c>
      <c r="J93" s="240"/>
    </row>
    <row r="94" spans="1:10" x14ac:dyDescent="0.25">
      <c r="A94" s="191">
        <v>653</v>
      </c>
      <c r="B94" s="191" t="s">
        <v>42</v>
      </c>
      <c r="C94" s="192">
        <f>SUM(C95:C96)</f>
        <v>66920.19</v>
      </c>
      <c r="D94" s="192">
        <f>SUM(D95:D96)</f>
        <v>180503</v>
      </c>
      <c r="E94" s="195">
        <f t="shared" si="3"/>
        <v>90251.5</v>
      </c>
      <c r="F94" s="192">
        <f>SUM(F95:F96)</f>
        <v>82273.25</v>
      </c>
      <c r="G94" s="194"/>
      <c r="H94" s="276">
        <f t="shared" si="2"/>
        <v>91.159980720542038</v>
      </c>
    </row>
    <row r="95" spans="1:10" x14ac:dyDescent="0.25">
      <c r="A95" s="20">
        <v>6531</v>
      </c>
      <c r="B95" s="20" t="s">
        <v>43</v>
      </c>
      <c r="C95" s="17">
        <v>6087.21</v>
      </c>
      <c r="D95" s="17">
        <v>53089.1</v>
      </c>
      <c r="E95" s="236">
        <f t="shared" si="3"/>
        <v>26544.55</v>
      </c>
      <c r="F95" s="17">
        <v>12798.63</v>
      </c>
      <c r="G95" s="18"/>
      <c r="H95" s="236">
        <f t="shared" si="2"/>
        <v>48.215660088417394</v>
      </c>
      <c r="J95" s="240"/>
    </row>
    <row r="96" spans="1:10" x14ac:dyDescent="0.25">
      <c r="A96" s="20">
        <v>6532</v>
      </c>
      <c r="B96" s="20" t="s">
        <v>44</v>
      </c>
      <c r="C96" s="17">
        <v>60832.98</v>
      </c>
      <c r="D96" s="17">
        <v>127413.9</v>
      </c>
      <c r="E96" s="236">
        <f t="shared" si="3"/>
        <v>63706.95</v>
      </c>
      <c r="F96" s="17">
        <v>69474.62</v>
      </c>
      <c r="G96" s="18"/>
      <c r="H96" s="236">
        <f t="shared" si="2"/>
        <v>109.05343922444881</v>
      </c>
      <c r="J96" s="240"/>
    </row>
    <row r="97" spans="1:10" x14ac:dyDescent="0.25">
      <c r="A97" s="83">
        <v>66</v>
      </c>
      <c r="B97" s="83" t="s">
        <v>45</v>
      </c>
      <c r="C97" s="202">
        <f>SUM(C98)</f>
        <v>2986.26</v>
      </c>
      <c r="D97" s="202">
        <f>D98</f>
        <v>133</v>
      </c>
      <c r="E97" s="198">
        <f t="shared" si="3"/>
        <v>66.5</v>
      </c>
      <c r="F97" s="202">
        <f>SUM(F98)</f>
        <v>912.47</v>
      </c>
      <c r="G97" s="203"/>
      <c r="H97" s="279">
        <f t="shared" si="2"/>
        <v>1372.1353383458647</v>
      </c>
    </row>
    <row r="98" spans="1:10" ht="20.25" x14ac:dyDescent="0.25">
      <c r="A98" s="191">
        <v>663</v>
      </c>
      <c r="B98" s="205" t="s">
        <v>46</v>
      </c>
      <c r="C98" s="192">
        <f>SUM(C99:C100)</f>
        <v>2986.26</v>
      </c>
      <c r="D98" s="192">
        <f>D99</f>
        <v>133</v>
      </c>
      <c r="E98" s="195">
        <f t="shared" si="3"/>
        <v>66.5</v>
      </c>
      <c r="F98" s="192">
        <f>SUM(F99:F100)</f>
        <v>912.47</v>
      </c>
      <c r="G98" s="176"/>
      <c r="H98" s="280">
        <f t="shared" si="2"/>
        <v>1372.1353383458647</v>
      </c>
    </row>
    <row r="99" spans="1:10" x14ac:dyDescent="0.25">
      <c r="A99" s="20">
        <v>6631</v>
      </c>
      <c r="B99" s="20" t="s">
        <v>47</v>
      </c>
      <c r="C99" s="17">
        <v>2986.26</v>
      </c>
      <c r="D99" s="17">
        <v>133</v>
      </c>
      <c r="E99" s="236">
        <f t="shared" si="3"/>
        <v>66.5</v>
      </c>
      <c r="F99" s="17">
        <v>0</v>
      </c>
      <c r="G99" s="64"/>
      <c r="H99" s="236">
        <f t="shared" si="2"/>
        <v>0</v>
      </c>
      <c r="J99" s="245"/>
    </row>
    <row r="100" spans="1:10" x14ac:dyDescent="0.25">
      <c r="A100" s="20">
        <v>6532</v>
      </c>
      <c r="B100" s="20" t="s">
        <v>334</v>
      </c>
      <c r="C100" s="17">
        <v>0</v>
      </c>
      <c r="D100" s="17">
        <v>0</v>
      </c>
      <c r="E100" s="236">
        <f t="shared" si="3"/>
        <v>0</v>
      </c>
      <c r="F100" s="17">
        <v>912.47</v>
      </c>
      <c r="G100" s="64"/>
      <c r="H100" s="236">
        <v>0</v>
      </c>
      <c r="J100" s="245"/>
    </row>
    <row r="101" spans="1:10" x14ac:dyDescent="0.25">
      <c r="A101" s="201">
        <v>68</v>
      </c>
      <c r="B101" s="201" t="s">
        <v>329</v>
      </c>
      <c r="C101" s="198">
        <f>SUM(C102)</f>
        <v>39.82</v>
      </c>
      <c r="D101" s="198">
        <f>D102</f>
        <v>1061.8</v>
      </c>
      <c r="E101" s="124">
        <f t="shared" si="3"/>
        <v>530.9</v>
      </c>
      <c r="F101" s="198">
        <f>SUM(F102)</f>
        <v>30</v>
      </c>
      <c r="G101" s="200"/>
      <c r="H101" s="124">
        <f t="shared" si="2"/>
        <v>5.6507816914673201</v>
      </c>
    </row>
    <row r="102" spans="1:10" x14ac:dyDescent="0.25">
      <c r="A102" s="191">
        <v>681</v>
      </c>
      <c r="B102" s="191" t="s">
        <v>48</v>
      </c>
      <c r="C102" s="192">
        <f>SUM(C103)</f>
        <v>39.82</v>
      </c>
      <c r="D102" s="192">
        <f>D103</f>
        <v>1061.8</v>
      </c>
      <c r="E102" s="195">
        <f t="shared" si="3"/>
        <v>530.9</v>
      </c>
      <c r="F102" s="192">
        <f>SUM(F103)</f>
        <v>30</v>
      </c>
      <c r="G102" s="194"/>
      <c r="H102" s="276">
        <f t="shared" si="2"/>
        <v>5.6507816914673201</v>
      </c>
    </row>
    <row r="103" spans="1:10" x14ac:dyDescent="0.25">
      <c r="A103" s="20">
        <v>6819</v>
      </c>
      <c r="B103" s="20" t="s">
        <v>49</v>
      </c>
      <c r="C103" s="17">
        <v>39.82</v>
      </c>
      <c r="D103" s="17">
        <v>1061.8</v>
      </c>
      <c r="E103" s="236">
        <f t="shared" si="3"/>
        <v>530.9</v>
      </c>
      <c r="F103" s="17">
        <v>30</v>
      </c>
      <c r="G103" s="18"/>
      <c r="H103" s="236">
        <f t="shared" si="2"/>
        <v>5.6507816914673201</v>
      </c>
      <c r="J103" s="338"/>
    </row>
    <row r="104" spans="1:10" x14ac:dyDescent="0.25">
      <c r="A104" s="189">
        <v>7</v>
      </c>
      <c r="B104" s="189" t="s">
        <v>310</v>
      </c>
      <c r="C104" s="359">
        <f>SUM(C105,C108)</f>
        <v>135031.19</v>
      </c>
      <c r="D104" s="186">
        <f>D105+D108</f>
        <v>54110.1</v>
      </c>
      <c r="E104" s="209">
        <f t="shared" si="3"/>
        <v>27055.05</v>
      </c>
      <c r="F104" s="186">
        <f>F105+F108</f>
        <v>280</v>
      </c>
      <c r="G104" s="188"/>
      <c r="H104" s="130">
        <f t="shared" si="2"/>
        <v>1.0349269360064017</v>
      </c>
    </row>
    <row r="105" spans="1:10" x14ac:dyDescent="0.25">
      <c r="A105" s="201">
        <v>71</v>
      </c>
      <c r="B105" s="201" t="s">
        <v>311</v>
      </c>
      <c r="C105" s="198">
        <f>SUM(C106)</f>
        <v>134752.47</v>
      </c>
      <c r="D105" s="198">
        <f>D106</f>
        <v>53089.1</v>
      </c>
      <c r="E105" s="198">
        <f t="shared" si="3"/>
        <v>26544.55</v>
      </c>
      <c r="F105" s="198">
        <f>SUM(F106)</f>
        <v>0</v>
      </c>
      <c r="G105" s="200"/>
      <c r="H105" s="124">
        <f t="shared" si="2"/>
        <v>0</v>
      </c>
    </row>
    <row r="106" spans="1:10" ht="20.25" x14ac:dyDescent="0.25">
      <c r="A106" s="191">
        <v>711</v>
      </c>
      <c r="B106" s="205" t="s">
        <v>50</v>
      </c>
      <c r="C106" s="192">
        <f>SUM(C107)</f>
        <v>134752.47</v>
      </c>
      <c r="D106" s="192">
        <f>D107</f>
        <v>53089.1</v>
      </c>
      <c r="E106" s="195">
        <f t="shared" si="3"/>
        <v>26544.55</v>
      </c>
      <c r="F106" s="192">
        <f>SUM(F107)</f>
        <v>0</v>
      </c>
      <c r="G106" s="194"/>
      <c r="H106" s="276">
        <f t="shared" si="2"/>
        <v>0</v>
      </c>
    </row>
    <row r="107" spans="1:10" x14ac:dyDescent="0.25">
      <c r="A107" s="20">
        <v>7111</v>
      </c>
      <c r="B107" s="20" t="s">
        <v>51</v>
      </c>
      <c r="C107" s="17">
        <v>134752.47</v>
      </c>
      <c r="D107" s="17">
        <v>53089.1</v>
      </c>
      <c r="E107" s="236">
        <f t="shared" si="3"/>
        <v>26544.55</v>
      </c>
      <c r="F107" s="17">
        <v>0</v>
      </c>
      <c r="G107" s="18"/>
      <c r="H107" s="236">
        <f t="shared" si="2"/>
        <v>0</v>
      </c>
      <c r="J107" s="239"/>
    </row>
    <row r="108" spans="1:10" x14ac:dyDescent="0.25">
      <c r="A108" s="201">
        <v>72</v>
      </c>
      <c r="B108" s="201" t="s">
        <v>297</v>
      </c>
      <c r="C108" s="198">
        <f>SUM(C109,C111)</f>
        <v>278.72000000000003</v>
      </c>
      <c r="D108" s="198">
        <f>D109+D111</f>
        <v>1021</v>
      </c>
      <c r="E108" s="198">
        <f t="shared" si="3"/>
        <v>510.5</v>
      </c>
      <c r="F108" s="198">
        <f>F109+F111</f>
        <v>280</v>
      </c>
      <c r="G108" s="200"/>
      <c r="H108" s="124">
        <f t="shared" si="2"/>
        <v>54.84818805093046</v>
      </c>
    </row>
    <row r="109" spans="1:10" x14ac:dyDescent="0.25">
      <c r="A109" s="191">
        <v>721</v>
      </c>
      <c r="B109" s="191" t="s">
        <v>52</v>
      </c>
      <c r="C109" s="192">
        <f>SUM(C110)</f>
        <v>278.72000000000003</v>
      </c>
      <c r="D109" s="192">
        <f>D110</f>
        <v>1021</v>
      </c>
      <c r="E109" s="195">
        <f t="shared" si="3"/>
        <v>510.5</v>
      </c>
      <c r="F109" s="192">
        <f>SUM(F110)</f>
        <v>280</v>
      </c>
      <c r="G109" s="274"/>
      <c r="H109" s="276">
        <f t="shared" si="2"/>
        <v>54.84818805093046</v>
      </c>
    </row>
    <row r="110" spans="1:10" x14ac:dyDescent="0.25">
      <c r="A110" s="20">
        <v>7211</v>
      </c>
      <c r="B110" s="20" t="s">
        <v>53</v>
      </c>
      <c r="C110" s="17">
        <v>278.72000000000003</v>
      </c>
      <c r="D110" s="17">
        <v>1021</v>
      </c>
      <c r="E110" s="236">
        <f t="shared" si="3"/>
        <v>510.5</v>
      </c>
      <c r="F110" s="17">
        <v>280</v>
      </c>
      <c r="G110" s="18"/>
      <c r="H110" s="236">
        <f t="shared" si="2"/>
        <v>54.84818805093046</v>
      </c>
      <c r="J110" s="239"/>
    </row>
    <row r="111" spans="1:10" x14ac:dyDescent="0.25">
      <c r="A111" s="191">
        <v>723</v>
      </c>
      <c r="B111" s="191" t="s">
        <v>54</v>
      </c>
      <c r="C111" s="192">
        <f>SUM(C112)</f>
        <v>0</v>
      </c>
      <c r="D111" s="192">
        <f>D112</f>
        <v>0</v>
      </c>
      <c r="E111" s="195">
        <f t="shared" si="3"/>
        <v>0</v>
      </c>
      <c r="F111" s="192">
        <f>SUM(F112)</f>
        <v>0</v>
      </c>
      <c r="G111" s="196"/>
      <c r="H111" s="276">
        <v>0</v>
      </c>
    </row>
    <row r="112" spans="1:10" x14ac:dyDescent="0.25">
      <c r="A112" s="20">
        <v>7231</v>
      </c>
      <c r="B112" s="20" t="s">
        <v>55</v>
      </c>
      <c r="C112" s="17">
        <v>0</v>
      </c>
      <c r="D112" s="17">
        <v>0</v>
      </c>
      <c r="E112" s="236">
        <f t="shared" si="3"/>
        <v>0</v>
      </c>
      <c r="F112" s="17">
        <v>0</v>
      </c>
      <c r="G112" s="64"/>
      <c r="H112" s="236">
        <v>0</v>
      </c>
      <c r="J112" s="239"/>
    </row>
    <row r="113" spans="1:8" ht="20.100000000000001" customHeight="1" x14ac:dyDescent="0.25">
      <c r="A113" s="48" t="s">
        <v>5</v>
      </c>
      <c r="B113" s="38" t="s">
        <v>1</v>
      </c>
      <c r="C113" s="360">
        <f>SUM(C55,C104)</f>
        <v>695932.14999999991</v>
      </c>
      <c r="D113" s="21">
        <f>D104+D55</f>
        <v>1542992.0800000003</v>
      </c>
      <c r="E113" s="32">
        <f t="shared" si="3"/>
        <v>771496.04000000015</v>
      </c>
      <c r="F113" s="21">
        <f>F104+F55</f>
        <v>843141.7699999999</v>
      </c>
      <c r="G113" s="27"/>
      <c r="H113" s="284">
        <f t="shared" si="2"/>
        <v>109.28659724552827</v>
      </c>
    </row>
    <row r="114" spans="1:8" ht="20.100000000000001" customHeight="1" x14ac:dyDescent="0.25">
      <c r="A114" s="48"/>
      <c r="B114" s="38" t="s">
        <v>412</v>
      </c>
      <c r="C114" s="360">
        <v>86765.119999999995</v>
      </c>
      <c r="D114" s="21">
        <v>131630.29999999999</v>
      </c>
      <c r="E114" s="32">
        <f>D114/2</f>
        <v>65815.149999999994</v>
      </c>
      <c r="F114" s="21">
        <v>0</v>
      </c>
      <c r="G114" s="27"/>
      <c r="H114" s="284"/>
    </row>
    <row r="115" spans="1:8" ht="20.100000000000001" customHeight="1" x14ac:dyDescent="0.25">
      <c r="A115" s="345"/>
      <c r="B115" s="345" t="s">
        <v>413</v>
      </c>
      <c r="C115" s="346">
        <f>C113+C114</f>
        <v>782697.2699999999</v>
      </c>
      <c r="D115" s="346">
        <f>D113+D114</f>
        <v>1674622.3800000004</v>
      </c>
      <c r="E115" s="348">
        <f>D115/2</f>
        <v>837311.19000000018</v>
      </c>
      <c r="F115" s="346">
        <f>F113+F114</f>
        <v>843141.7699999999</v>
      </c>
      <c r="G115" s="347"/>
      <c r="H115" s="349"/>
    </row>
    <row r="118" spans="1:8" x14ac:dyDescent="0.25">
      <c r="A118" s="699" t="s">
        <v>403</v>
      </c>
      <c r="B118" s="700"/>
      <c r="C118" s="700"/>
      <c r="D118" s="700"/>
      <c r="E118" s="700"/>
      <c r="F118" s="700"/>
      <c r="G118" s="700"/>
    </row>
    <row r="119" spans="1:8" ht="29.1" customHeight="1" x14ac:dyDescent="0.25">
      <c r="A119" s="775" t="s">
        <v>356</v>
      </c>
      <c r="B119" s="776"/>
      <c r="C119" s="6" t="s">
        <v>357</v>
      </c>
      <c r="D119" s="178" t="s">
        <v>365</v>
      </c>
      <c r="E119" s="6" t="s">
        <v>366</v>
      </c>
      <c r="F119" s="6" t="s">
        <v>327</v>
      </c>
      <c r="G119" s="180" t="s">
        <v>367</v>
      </c>
      <c r="H119" s="180" t="s">
        <v>368</v>
      </c>
    </row>
    <row r="120" spans="1:8" ht="15" customHeight="1" x14ac:dyDescent="0.25">
      <c r="A120" s="747">
        <v>1</v>
      </c>
      <c r="B120" s="748"/>
      <c r="C120" s="182">
        <v>2</v>
      </c>
      <c r="D120" s="183">
        <v>3</v>
      </c>
      <c r="E120" s="181">
        <v>4</v>
      </c>
      <c r="F120" s="183">
        <v>5</v>
      </c>
      <c r="G120" s="182">
        <v>6</v>
      </c>
      <c r="H120" s="182">
        <v>7</v>
      </c>
    </row>
    <row r="121" spans="1:8" x14ac:dyDescent="0.25">
      <c r="A121" s="64" t="s">
        <v>5</v>
      </c>
      <c r="B121" s="91" t="s">
        <v>56</v>
      </c>
      <c r="C121" s="44">
        <f>SUM(C122,C183)</f>
        <v>704404.26</v>
      </c>
      <c r="D121" s="44">
        <f>D122+D183</f>
        <v>1674622.38</v>
      </c>
      <c r="E121" s="44">
        <f>D121/2</f>
        <v>837311.19</v>
      </c>
      <c r="F121" s="44">
        <f>F122+F183</f>
        <v>761603.19000000006</v>
      </c>
      <c r="G121" s="45"/>
      <c r="H121" s="45">
        <f>F121/E121*100</f>
        <v>90.958200379478996</v>
      </c>
    </row>
    <row r="122" spans="1:8" x14ac:dyDescent="0.25">
      <c r="A122" s="189">
        <v>3</v>
      </c>
      <c r="B122" s="189" t="s">
        <v>57</v>
      </c>
      <c r="C122" s="359">
        <f>SUM(C123,C130,C161,C167,C170,C174,C178)</f>
        <v>495545.39999999997</v>
      </c>
      <c r="D122" s="186">
        <f>D123+D130+D161+D167+D170+D174+D178</f>
        <v>1100596.1399999999</v>
      </c>
      <c r="E122" s="40">
        <f t="shared" ref="E122:E185" si="4">D122/2</f>
        <v>550298.06999999995</v>
      </c>
      <c r="F122" s="186">
        <f>F123+F130+F161+F167+F170+F174+F178</f>
        <v>568732.93000000005</v>
      </c>
      <c r="G122" s="188"/>
      <c r="H122" s="130">
        <f t="shared" ref="H122:H183" si="5">F122/E122*100</f>
        <v>103.34997722234426</v>
      </c>
    </row>
    <row r="123" spans="1:8" x14ac:dyDescent="0.25">
      <c r="A123" s="201">
        <v>31</v>
      </c>
      <c r="B123" s="201" t="s">
        <v>58</v>
      </c>
      <c r="C123" s="198">
        <f>SUM(C124,C126,C128)</f>
        <v>169252.93000000002</v>
      </c>
      <c r="D123" s="198">
        <f>D124+D126+D128</f>
        <v>381432.33</v>
      </c>
      <c r="E123" s="198">
        <f>D123/2</f>
        <v>190716.16500000001</v>
      </c>
      <c r="F123" s="198">
        <f>F124+F126+F128</f>
        <v>210280.62</v>
      </c>
      <c r="G123" s="200"/>
      <c r="H123" s="124">
        <f t="shared" si="5"/>
        <v>110.25841464461075</v>
      </c>
    </row>
    <row r="124" spans="1:8" x14ac:dyDescent="0.25">
      <c r="A124" s="191">
        <v>311</v>
      </c>
      <c r="B124" s="191" t="s">
        <v>59</v>
      </c>
      <c r="C124" s="192">
        <f>SUM(C125)</f>
        <v>145210.29</v>
      </c>
      <c r="D124" s="192">
        <f>SUM(D125)</f>
        <v>318534.75</v>
      </c>
      <c r="E124" s="276">
        <f t="shared" si="4"/>
        <v>159267.375</v>
      </c>
      <c r="F124" s="192">
        <f>SUM(F125)</f>
        <v>180856.5</v>
      </c>
      <c r="G124" s="194"/>
      <c r="H124" s="276">
        <f t="shared" si="5"/>
        <v>113.55527144212681</v>
      </c>
    </row>
    <row r="125" spans="1:8" x14ac:dyDescent="0.25">
      <c r="A125" s="20">
        <v>3111</v>
      </c>
      <c r="B125" s="20" t="s">
        <v>60</v>
      </c>
      <c r="C125" s="17">
        <v>145210.29</v>
      </c>
      <c r="D125" s="17">
        <v>318534.75</v>
      </c>
      <c r="E125" s="58">
        <f t="shared" si="4"/>
        <v>159267.375</v>
      </c>
      <c r="F125" s="17">
        <v>180856.5</v>
      </c>
      <c r="G125" s="18"/>
      <c r="H125" s="58">
        <f t="shared" si="5"/>
        <v>113.55527144212681</v>
      </c>
    </row>
    <row r="126" spans="1:8" x14ac:dyDescent="0.25">
      <c r="A126" s="191">
        <v>312</v>
      </c>
      <c r="B126" s="191" t="s">
        <v>61</v>
      </c>
      <c r="C126" s="192">
        <f>SUM(C127)</f>
        <v>82.95</v>
      </c>
      <c r="D126" s="192">
        <f>SUM(D127)</f>
        <v>9410.1200000000008</v>
      </c>
      <c r="E126" s="276">
        <f t="shared" si="4"/>
        <v>4705.0600000000004</v>
      </c>
      <c r="F126" s="192">
        <f>SUM(F127)</f>
        <v>0</v>
      </c>
      <c r="G126" s="194"/>
      <c r="H126" s="276">
        <f t="shared" si="5"/>
        <v>0</v>
      </c>
    </row>
    <row r="127" spans="1:8" x14ac:dyDescent="0.25">
      <c r="A127" s="20">
        <v>3121</v>
      </c>
      <c r="B127" s="20" t="s">
        <v>61</v>
      </c>
      <c r="C127" s="17">
        <v>82.95</v>
      </c>
      <c r="D127" s="17">
        <v>9410.1200000000008</v>
      </c>
      <c r="E127" s="58">
        <f t="shared" si="4"/>
        <v>4705.0600000000004</v>
      </c>
      <c r="F127" s="17">
        <v>0</v>
      </c>
      <c r="G127" s="18"/>
      <c r="H127" s="58">
        <f t="shared" si="5"/>
        <v>0</v>
      </c>
    </row>
    <row r="128" spans="1:8" x14ac:dyDescent="0.25">
      <c r="A128" s="191">
        <v>313</v>
      </c>
      <c r="B128" s="191" t="s">
        <v>62</v>
      </c>
      <c r="C128" s="192">
        <f>SUM(C129)</f>
        <v>23959.69</v>
      </c>
      <c r="D128" s="192">
        <f>SUM(D129)</f>
        <v>53487.46</v>
      </c>
      <c r="E128" s="276">
        <f t="shared" si="4"/>
        <v>26743.73</v>
      </c>
      <c r="F128" s="192">
        <f>SUM(F129)</f>
        <v>29424.12</v>
      </c>
      <c r="G128" s="194"/>
      <c r="H128" s="276">
        <f t="shared" si="5"/>
        <v>110.02249873147835</v>
      </c>
    </row>
    <row r="129" spans="1:8" x14ac:dyDescent="0.25">
      <c r="A129" s="20">
        <v>3132</v>
      </c>
      <c r="B129" s="20" t="s">
        <v>63</v>
      </c>
      <c r="C129" s="17">
        <v>23959.69</v>
      </c>
      <c r="D129" s="17">
        <v>53487.46</v>
      </c>
      <c r="E129" s="58">
        <f t="shared" si="4"/>
        <v>26743.73</v>
      </c>
      <c r="F129" s="17">
        <v>29424.12</v>
      </c>
      <c r="G129" s="18"/>
      <c r="H129" s="58">
        <f t="shared" si="5"/>
        <v>110.02249873147835</v>
      </c>
    </row>
    <row r="130" spans="1:8" x14ac:dyDescent="0.25">
      <c r="A130" s="201">
        <v>32</v>
      </c>
      <c r="B130" s="201" t="s">
        <v>64</v>
      </c>
      <c r="C130" s="198">
        <f>SUM(C131,C136,C143,C153)</f>
        <v>230061.81000000003</v>
      </c>
      <c r="D130" s="198">
        <f>D131+D136+D143+D153</f>
        <v>479482.2</v>
      </c>
      <c r="E130" s="202">
        <f t="shared" si="4"/>
        <v>239741.1</v>
      </c>
      <c r="F130" s="198">
        <f>F131+F136+F143+F153</f>
        <v>246616.28</v>
      </c>
      <c r="G130" s="200"/>
      <c r="H130" s="124">
        <f t="shared" si="5"/>
        <v>102.86775192071779</v>
      </c>
    </row>
    <row r="131" spans="1:8" x14ac:dyDescent="0.25">
      <c r="A131" s="191">
        <v>321</v>
      </c>
      <c r="B131" s="191" t="s">
        <v>65</v>
      </c>
      <c r="C131" s="192">
        <f>SUM(C132:C135)</f>
        <v>4239.71</v>
      </c>
      <c r="D131" s="192">
        <f>SUM(D132:D135)</f>
        <v>12349.6</v>
      </c>
      <c r="E131" s="276">
        <f t="shared" si="4"/>
        <v>6174.8</v>
      </c>
      <c r="F131" s="192">
        <f>SUM(F132:F135)</f>
        <v>5145.01</v>
      </c>
      <c r="G131" s="194"/>
      <c r="H131" s="276">
        <f t="shared" si="5"/>
        <v>83.322698710889426</v>
      </c>
    </row>
    <row r="132" spans="1:8" x14ac:dyDescent="0.25">
      <c r="A132" s="20">
        <v>3211</v>
      </c>
      <c r="B132" s="20" t="s">
        <v>66</v>
      </c>
      <c r="C132" s="17">
        <v>786.38</v>
      </c>
      <c r="D132" s="17">
        <v>2457.1999999999998</v>
      </c>
      <c r="E132" s="58">
        <f t="shared" si="4"/>
        <v>1228.5999999999999</v>
      </c>
      <c r="F132" s="17">
        <v>1180.21</v>
      </c>
      <c r="G132" s="18"/>
      <c r="H132" s="58">
        <f t="shared" si="5"/>
        <v>96.061370665798478</v>
      </c>
    </row>
    <row r="133" spans="1:8" ht="20.25" x14ac:dyDescent="0.25">
      <c r="A133" s="20">
        <v>3212</v>
      </c>
      <c r="B133" s="42" t="s">
        <v>67</v>
      </c>
      <c r="C133" s="17">
        <v>2166.98</v>
      </c>
      <c r="D133" s="17">
        <v>6636.13</v>
      </c>
      <c r="E133" s="58">
        <f t="shared" si="4"/>
        <v>3318.0650000000001</v>
      </c>
      <c r="F133" s="17">
        <v>1905.08</v>
      </c>
      <c r="G133" s="18"/>
      <c r="H133" s="58">
        <f t="shared" si="5"/>
        <v>57.4153911993888</v>
      </c>
    </row>
    <row r="134" spans="1:8" x14ac:dyDescent="0.25">
      <c r="A134" s="20">
        <v>3213</v>
      </c>
      <c r="B134" s="20" t="s">
        <v>68</v>
      </c>
      <c r="C134" s="17">
        <v>919.77</v>
      </c>
      <c r="D134" s="17">
        <v>1990.83</v>
      </c>
      <c r="E134" s="58">
        <f t="shared" si="4"/>
        <v>995.41499999999996</v>
      </c>
      <c r="F134" s="17">
        <v>1304.58</v>
      </c>
      <c r="G134" s="18"/>
      <c r="H134" s="58">
        <f t="shared" si="5"/>
        <v>131.05890507979083</v>
      </c>
    </row>
    <row r="135" spans="1:8" x14ac:dyDescent="0.25">
      <c r="A135" s="20">
        <v>3214</v>
      </c>
      <c r="B135" s="20" t="s">
        <v>69</v>
      </c>
      <c r="C135" s="17">
        <v>366.58</v>
      </c>
      <c r="D135" s="17">
        <v>1265.44</v>
      </c>
      <c r="E135" s="58">
        <f t="shared" si="4"/>
        <v>632.72</v>
      </c>
      <c r="F135" s="17">
        <v>755.14</v>
      </c>
      <c r="G135" s="18"/>
      <c r="H135" s="58">
        <f t="shared" si="5"/>
        <v>119.34821089897585</v>
      </c>
    </row>
    <row r="136" spans="1:8" x14ac:dyDescent="0.25">
      <c r="A136" s="191">
        <v>322</v>
      </c>
      <c r="B136" s="191" t="s">
        <v>70</v>
      </c>
      <c r="C136" s="192">
        <f>SUM(C137:C142)</f>
        <v>75459.67</v>
      </c>
      <c r="D136" s="192">
        <f>SUM(D137:D142)</f>
        <v>147837.80000000002</v>
      </c>
      <c r="E136" s="276">
        <f t="shared" si="4"/>
        <v>73918.900000000009</v>
      </c>
      <c r="F136" s="192">
        <f>SUM(F137:F142)</f>
        <v>67469.069999999992</v>
      </c>
      <c r="G136" s="194"/>
      <c r="H136" s="276">
        <f t="shared" si="5"/>
        <v>91.274450783223216</v>
      </c>
    </row>
    <row r="137" spans="1:8" x14ac:dyDescent="0.25">
      <c r="A137" s="20">
        <v>3221</v>
      </c>
      <c r="B137" s="20" t="s">
        <v>71</v>
      </c>
      <c r="C137" s="17">
        <v>9314.25</v>
      </c>
      <c r="D137" s="17">
        <v>21474.43</v>
      </c>
      <c r="E137" s="58">
        <f t="shared" si="4"/>
        <v>10737.215</v>
      </c>
      <c r="F137" s="17">
        <v>8549.2199999999993</v>
      </c>
      <c r="G137" s="18"/>
      <c r="H137" s="58">
        <f t="shared" si="5"/>
        <v>79.62232292079463</v>
      </c>
    </row>
    <row r="138" spans="1:8" x14ac:dyDescent="0.25">
      <c r="A138" s="20">
        <v>3222</v>
      </c>
      <c r="B138" s="20" t="s">
        <v>72</v>
      </c>
      <c r="C138" s="17">
        <v>9628.92</v>
      </c>
      <c r="D138" s="17">
        <v>24766.84</v>
      </c>
      <c r="E138" s="58">
        <f t="shared" si="4"/>
        <v>12383.42</v>
      </c>
      <c r="F138" s="17">
        <v>12692.26</v>
      </c>
      <c r="G138" s="64"/>
      <c r="H138" s="58">
        <f t="shared" si="5"/>
        <v>102.49397985370763</v>
      </c>
    </row>
    <row r="139" spans="1:8" x14ac:dyDescent="0.25">
      <c r="A139" s="20">
        <v>3223</v>
      </c>
      <c r="B139" s="20" t="s">
        <v>73</v>
      </c>
      <c r="C139" s="17">
        <v>29160.22</v>
      </c>
      <c r="D139" s="17">
        <v>73926.63</v>
      </c>
      <c r="E139" s="58">
        <f t="shared" si="4"/>
        <v>36963.315000000002</v>
      </c>
      <c r="F139" s="17">
        <v>24271.77</v>
      </c>
      <c r="G139" s="18"/>
      <c r="H139" s="58">
        <f t="shared" si="5"/>
        <v>65.664483826734696</v>
      </c>
    </row>
    <row r="140" spans="1:8" ht="20.25" x14ac:dyDescent="0.25">
      <c r="A140" s="20">
        <v>3224</v>
      </c>
      <c r="B140" s="42" t="s">
        <v>74</v>
      </c>
      <c r="C140" s="17">
        <v>22207.78</v>
      </c>
      <c r="D140" s="17">
        <v>21633.75</v>
      </c>
      <c r="E140" s="58">
        <f t="shared" si="4"/>
        <v>10816.875</v>
      </c>
      <c r="F140" s="17">
        <v>21191.95</v>
      </c>
      <c r="G140" s="18"/>
      <c r="H140" s="58">
        <f t="shared" si="5"/>
        <v>195.91564107008725</v>
      </c>
    </row>
    <row r="141" spans="1:8" x14ac:dyDescent="0.25">
      <c r="A141" s="20">
        <v>3225</v>
      </c>
      <c r="B141" s="20" t="s">
        <v>75</v>
      </c>
      <c r="C141" s="17">
        <v>4596.87</v>
      </c>
      <c r="D141" s="17">
        <v>4974.38</v>
      </c>
      <c r="E141" s="58">
        <f t="shared" si="4"/>
        <v>2487.19</v>
      </c>
      <c r="F141" s="17">
        <v>231.87</v>
      </c>
      <c r="G141" s="64"/>
      <c r="H141" s="58">
        <f t="shared" si="5"/>
        <v>9.3225688427502522</v>
      </c>
    </row>
    <row r="142" spans="1:8" x14ac:dyDescent="0.25">
      <c r="A142" s="20">
        <v>3227</v>
      </c>
      <c r="B142" s="20" t="s">
        <v>76</v>
      </c>
      <c r="C142" s="17">
        <v>551.63</v>
      </c>
      <c r="D142" s="17">
        <v>1061.77</v>
      </c>
      <c r="E142" s="58">
        <f t="shared" si="4"/>
        <v>530.88499999999999</v>
      </c>
      <c r="F142" s="17">
        <v>532</v>
      </c>
      <c r="G142" s="18"/>
      <c r="H142" s="58">
        <f t="shared" si="5"/>
        <v>100.21002665360672</v>
      </c>
    </row>
    <row r="143" spans="1:8" x14ac:dyDescent="0.25">
      <c r="A143" s="191">
        <v>323</v>
      </c>
      <c r="B143" s="191" t="s">
        <v>77</v>
      </c>
      <c r="C143" s="192">
        <f>SUM(C144:C152)</f>
        <v>122537.24000000002</v>
      </c>
      <c r="D143" s="192">
        <f>SUM(D144:D152)</f>
        <v>285118.13</v>
      </c>
      <c r="E143" s="276">
        <f t="shared" si="4"/>
        <v>142559.065</v>
      </c>
      <c r="F143" s="192">
        <f>SUM(F144:F152)</f>
        <v>144598.54</v>
      </c>
      <c r="G143" s="194"/>
      <c r="H143" s="276">
        <f t="shared" si="5"/>
        <v>101.43061754789147</v>
      </c>
    </row>
    <row r="144" spans="1:8" x14ac:dyDescent="0.25">
      <c r="A144" s="20">
        <v>3231</v>
      </c>
      <c r="B144" s="20" t="s">
        <v>78</v>
      </c>
      <c r="C144" s="17">
        <v>7047.22</v>
      </c>
      <c r="D144" s="17">
        <v>11359.13</v>
      </c>
      <c r="E144" s="58">
        <f t="shared" si="4"/>
        <v>5679.5649999999996</v>
      </c>
      <c r="F144" s="17">
        <v>5568.84</v>
      </c>
      <c r="G144" s="18"/>
      <c r="H144" s="58">
        <f t="shared" si="5"/>
        <v>98.050466893151153</v>
      </c>
    </row>
    <row r="145" spans="1:8" x14ac:dyDescent="0.25">
      <c r="A145" s="20">
        <v>3232</v>
      </c>
      <c r="B145" s="20" t="s">
        <v>79</v>
      </c>
      <c r="C145" s="17">
        <v>50402.11</v>
      </c>
      <c r="D145" s="17">
        <v>117086.64</v>
      </c>
      <c r="E145" s="58">
        <f t="shared" si="4"/>
        <v>58543.32</v>
      </c>
      <c r="F145" s="17">
        <v>79272.92</v>
      </c>
      <c r="G145" s="18"/>
      <c r="H145" s="58">
        <f t="shared" si="5"/>
        <v>135.40899286203791</v>
      </c>
    </row>
    <row r="146" spans="1:8" x14ac:dyDescent="0.25">
      <c r="A146" s="20">
        <v>3233</v>
      </c>
      <c r="B146" s="20" t="s">
        <v>80</v>
      </c>
      <c r="C146" s="17">
        <v>177.22</v>
      </c>
      <c r="D146" s="17">
        <v>929.1</v>
      </c>
      <c r="E146" s="58">
        <f t="shared" si="4"/>
        <v>464.55</v>
      </c>
      <c r="F146" s="17">
        <v>179.99</v>
      </c>
      <c r="G146" s="18"/>
      <c r="H146" s="58">
        <f t="shared" si="5"/>
        <v>38.745022064363368</v>
      </c>
    </row>
    <row r="147" spans="1:8" x14ac:dyDescent="0.25">
      <c r="A147" s="20">
        <v>3234</v>
      </c>
      <c r="B147" s="20" t="s">
        <v>81</v>
      </c>
      <c r="C147" s="17">
        <v>22599.91</v>
      </c>
      <c r="D147" s="17">
        <v>70143.929999999993</v>
      </c>
      <c r="E147" s="58">
        <f t="shared" si="4"/>
        <v>35071.964999999997</v>
      </c>
      <c r="F147" s="17">
        <v>13148.39</v>
      </c>
      <c r="G147" s="18"/>
      <c r="H147" s="58">
        <f t="shared" si="5"/>
        <v>37.489744301466999</v>
      </c>
    </row>
    <row r="148" spans="1:8" x14ac:dyDescent="0.25">
      <c r="A148" s="20">
        <v>3235</v>
      </c>
      <c r="B148" s="20" t="s">
        <v>82</v>
      </c>
      <c r="C148" s="17">
        <v>1108.71</v>
      </c>
      <c r="D148" s="17">
        <v>1194.5</v>
      </c>
      <c r="E148" s="58">
        <f t="shared" si="4"/>
        <v>597.25</v>
      </c>
      <c r="F148" s="17">
        <v>750</v>
      </c>
      <c r="G148" s="64"/>
      <c r="H148" s="58">
        <f t="shared" si="5"/>
        <v>125.57555462536627</v>
      </c>
    </row>
    <row r="149" spans="1:8" x14ac:dyDescent="0.25">
      <c r="A149" s="20">
        <v>3236</v>
      </c>
      <c r="B149" s="20" t="s">
        <v>83</v>
      </c>
      <c r="C149" s="17">
        <v>1382.02</v>
      </c>
      <c r="D149" s="17">
        <v>3118.97</v>
      </c>
      <c r="E149" s="58">
        <f t="shared" si="4"/>
        <v>1559.4849999999999</v>
      </c>
      <c r="F149" s="17">
        <v>1500.85</v>
      </c>
      <c r="G149" s="18"/>
      <c r="H149" s="58">
        <f t="shared" si="5"/>
        <v>96.240104906427433</v>
      </c>
    </row>
    <row r="150" spans="1:8" x14ac:dyDescent="0.25">
      <c r="A150" s="20">
        <v>3237</v>
      </c>
      <c r="B150" s="20" t="s">
        <v>84</v>
      </c>
      <c r="C150" s="17">
        <v>17003.38</v>
      </c>
      <c r="D150" s="17">
        <v>38920.99</v>
      </c>
      <c r="E150" s="58">
        <f t="shared" si="4"/>
        <v>19460.494999999999</v>
      </c>
      <c r="F150" s="17">
        <v>20413.419999999998</v>
      </c>
      <c r="G150" s="18"/>
      <c r="H150" s="58">
        <f t="shared" si="5"/>
        <v>104.89671511438942</v>
      </c>
    </row>
    <row r="151" spans="1:8" x14ac:dyDescent="0.25">
      <c r="A151" s="20">
        <v>3238</v>
      </c>
      <c r="B151" s="20" t="s">
        <v>85</v>
      </c>
      <c r="C151" s="17">
        <v>11924.22</v>
      </c>
      <c r="D151" s="17">
        <v>20664.79</v>
      </c>
      <c r="E151" s="58">
        <f t="shared" si="4"/>
        <v>10332.395</v>
      </c>
      <c r="F151" s="17">
        <v>10876.88</v>
      </c>
      <c r="G151" s="18"/>
      <c r="H151" s="58">
        <f t="shared" si="5"/>
        <v>105.2696881991058</v>
      </c>
    </row>
    <row r="152" spans="1:8" x14ac:dyDescent="0.25">
      <c r="A152" s="20">
        <v>3239</v>
      </c>
      <c r="B152" s="20" t="s">
        <v>86</v>
      </c>
      <c r="C152" s="17">
        <v>10892.45</v>
      </c>
      <c r="D152" s="17">
        <v>21700.080000000002</v>
      </c>
      <c r="E152" s="58">
        <f t="shared" si="4"/>
        <v>10850.04</v>
      </c>
      <c r="F152" s="17">
        <v>12887.25</v>
      </c>
      <c r="G152" s="18"/>
      <c r="H152" s="58">
        <f t="shared" si="5"/>
        <v>118.77605981176104</v>
      </c>
    </row>
    <row r="153" spans="1:8" x14ac:dyDescent="0.25">
      <c r="A153" s="191">
        <v>329</v>
      </c>
      <c r="B153" s="191" t="s">
        <v>87</v>
      </c>
      <c r="C153" s="192">
        <f>SUM(C154:C160)</f>
        <v>27825.190000000002</v>
      </c>
      <c r="D153" s="192">
        <f>SUM(D154:D160)</f>
        <v>34176.67</v>
      </c>
      <c r="E153" s="276">
        <f t="shared" si="4"/>
        <v>17088.334999999999</v>
      </c>
      <c r="F153" s="192">
        <f>SUM(F154:F160)</f>
        <v>29403.66</v>
      </c>
      <c r="G153" s="194"/>
      <c r="H153" s="276">
        <f t="shared" si="5"/>
        <v>172.06860703515002</v>
      </c>
    </row>
    <row r="154" spans="1:8" ht="20.25" x14ac:dyDescent="0.25">
      <c r="A154" s="20">
        <v>3291</v>
      </c>
      <c r="B154" s="42" t="s">
        <v>88</v>
      </c>
      <c r="C154" s="17">
        <v>0</v>
      </c>
      <c r="D154" s="58">
        <v>0</v>
      </c>
      <c r="E154" s="58">
        <f t="shared" si="4"/>
        <v>0</v>
      </c>
      <c r="F154" s="17">
        <v>0</v>
      </c>
      <c r="G154" s="18"/>
      <c r="H154" s="58">
        <v>0</v>
      </c>
    </row>
    <row r="155" spans="1:8" x14ac:dyDescent="0.25">
      <c r="A155" s="20">
        <v>3292</v>
      </c>
      <c r="B155" s="20" t="s">
        <v>89</v>
      </c>
      <c r="C155" s="17">
        <v>686.12</v>
      </c>
      <c r="D155" s="17">
        <v>3052.57</v>
      </c>
      <c r="E155" s="58">
        <f t="shared" si="4"/>
        <v>1526.2850000000001</v>
      </c>
      <c r="F155" s="17">
        <v>2381.7600000000002</v>
      </c>
      <c r="G155" s="18"/>
      <c r="H155" s="58">
        <f t="shared" si="5"/>
        <v>156.04949272252563</v>
      </c>
    </row>
    <row r="156" spans="1:8" x14ac:dyDescent="0.25">
      <c r="A156" s="20">
        <v>3293</v>
      </c>
      <c r="B156" s="20" t="s">
        <v>90</v>
      </c>
      <c r="C156" s="17">
        <v>6301.5</v>
      </c>
      <c r="D156" s="17">
        <v>18182.939999999999</v>
      </c>
      <c r="E156" s="58">
        <f t="shared" si="4"/>
        <v>9091.4699999999993</v>
      </c>
      <c r="F156" s="17">
        <v>8681.89</v>
      </c>
      <c r="G156" s="18"/>
      <c r="H156" s="58">
        <f t="shared" si="5"/>
        <v>95.494897964795584</v>
      </c>
    </row>
    <row r="157" spans="1:8" x14ac:dyDescent="0.25">
      <c r="A157" s="20">
        <v>3294</v>
      </c>
      <c r="B157" s="20" t="s">
        <v>91</v>
      </c>
      <c r="C157" s="17">
        <v>1780.05</v>
      </c>
      <c r="D157" s="17">
        <v>2919.8</v>
      </c>
      <c r="E157" s="58">
        <f t="shared" si="4"/>
        <v>1459.9</v>
      </c>
      <c r="F157" s="17">
        <v>718.28</v>
      </c>
      <c r="G157" s="18"/>
      <c r="H157" s="58">
        <f t="shared" si="5"/>
        <v>49.200630180149318</v>
      </c>
    </row>
    <row r="158" spans="1:8" x14ac:dyDescent="0.25">
      <c r="A158" s="20">
        <v>3295</v>
      </c>
      <c r="B158" s="20" t="s">
        <v>92</v>
      </c>
      <c r="C158" s="17">
        <v>2849.35</v>
      </c>
      <c r="D158" s="17">
        <v>6662.7</v>
      </c>
      <c r="E158" s="58">
        <f t="shared" si="4"/>
        <v>3331.35</v>
      </c>
      <c r="F158" s="17">
        <v>4610.7299999999996</v>
      </c>
      <c r="G158" s="18"/>
      <c r="H158" s="58">
        <f t="shared" si="5"/>
        <v>138.40425052906477</v>
      </c>
    </row>
    <row r="159" spans="1:8" x14ac:dyDescent="0.25">
      <c r="A159" s="20">
        <v>3296</v>
      </c>
      <c r="B159" s="20" t="s">
        <v>93</v>
      </c>
      <c r="C159" s="17">
        <v>15039.36</v>
      </c>
      <c r="D159" s="17">
        <v>0</v>
      </c>
      <c r="E159" s="58">
        <f t="shared" si="4"/>
        <v>0</v>
      </c>
      <c r="F159" s="17">
        <v>11730.06</v>
      </c>
      <c r="G159" s="18"/>
      <c r="H159" s="58" t="e">
        <f t="shared" si="5"/>
        <v>#DIV/0!</v>
      </c>
    </row>
    <row r="160" spans="1:8" x14ac:dyDescent="0.25">
      <c r="A160" s="20">
        <v>3299</v>
      </c>
      <c r="B160" s="20" t="s">
        <v>87</v>
      </c>
      <c r="C160" s="17">
        <v>1168.81</v>
      </c>
      <c r="D160" s="17">
        <v>3358.66</v>
      </c>
      <c r="E160" s="58">
        <f t="shared" si="4"/>
        <v>1679.33</v>
      </c>
      <c r="F160" s="17">
        <v>1280.94</v>
      </c>
      <c r="G160" s="18"/>
      <c r="H160" s="58">
        <f t="shared" si="5"/>
        <v>76.276848505058567</v>
      </c>
    </row>
    <row r="161" spans="1:8" x14ac:dyDescent="0.25">
      <c r="A161" s="201">
        <v>34</v>
      </c>
      <c r="B161" s="201" t="s">
        <v>94</v>
      </c>
      <c r="C161" s="198">
        <f>SUM(C162)</f>
        <v>2979.7200000000003</v>
      </c>
      <c r="D161" s="198">
        <f>D162</f>
        <v>8268.61</v>
      </c>
      <c r="E161" s="202">
        <f t="shared" si="4"/>
        <v>4134.3050000000003</v>
      </c>
      <c r="F161" s="198">
        <f>SUM(F162)</f>
        <v>2190.17</v>
      </c>
      <c r="G161" s="200"/>
      <c r="H161" s="124">
        <f t="shared" si="5"/>
        <v>52.975530349115509</v>
      </c>
    </row>
    <row r="162" spans="1:8" x14ac:dyDescent="0.25">
      <c r="A162" s="191">
        <v>343</v>
      </c>
      <c r="B162" s="191" t="s">
        <v>95</v>
      </c>
      <c r="C162" s="192">
        <f>SUM(C163:C166)</f>
        <v>2979.7200000000003</v>
      </c>
      <c r="D162" s="192">
        <f>SUM(D163:D166)</f>
        <v>8268.61</v>
      </c>
      <c r="E162" s="276">
        <f t="shared" si="4"/>
        <v>4134.3050000000003</v>
      </c>
      <c r="F162" s="192">
        <f>SUM(F163:F166)</f>
        <v>2190.17</v>
      </c>
      <c r="G162" s="194"/>
      <c r="H162" s="276">
        <f t="shared" si="5"/>
        <v>52.975530349115509</v>
      </c>
    </row>
    <row r="163" spans="1:8" x14ac:dyDescent="0.25">
      <c r="A163" s="20">
        <v>3431</v>
      </c>
      <c r="B163" s="20" t="s">
        <v>96</v>
      </c>
      <c r="C163" s="17">
        <v>1797.24</v>
      </c>
      <c r="D163" s="17">
        <v>2826.97</v>
      </c>
      <c r="E163" s="58">
        <f t="shared" si="4"/>
        <v>1413.4849999999999</v>
      </c>
      <c r="F163" s="17">
        <v>1415.18</v>
      </c>
      <c r="G163" s="18"/>
      <c r="H163" s="58">
        <f t="shared" si="5"/>
        <v>100.11991637689826</v>
      </c>
    </row>
    <row r="164" spans="1:8" x14ac:dyDescent="0.25">
      <c r="A164" s="20">
        <v>3432</v>
      </c>
      <c r="B164" s="20" t="s">
        <v>97</v>
      </c>
      <c r="C164" s="17">
        <v>1.02</v>
      </c>
      <c r="D164" s="17">
        <v>0</v>
      </c>
      <c r="E164" s="58">
        <f t="shared" si="4"/>
        <v>0</v>
      </c>
      <c r="F164" s="17">
        <v>0</v>
      </c>
      <c r="G164" s="64"/>
      <c r="H164" s="58">
        <v>0</v>
      </c>
    </row>
    <row r="165" spans="1:8" x14ac:dyDescent="0.25">
      <c r="A165" s="20">
        <v>3433</v>
      </c>
      <c r="B165" s="20" t="s">
        <v>98</v>
      </c>
      <c r="C165" s="17">
        <v>0</v>
      </c>
      <c r="D165" s="17">
        <v>0</v>
      </c>
      <c r="E165" s="58">
        <f t="shared" si="4"/>
        <v>0</v>
      </c>
      <c r="F165" s="17">
        <v>0</v>
      </c>
      <c r="G165" s="18"/>
      <c r="H165" s="58">
        <v>0</v>
      </c>
    </row>
    <row r="166" spans="1:8" x14ac:dyDescent="0.25">
      <c r="A166" s="20">
        <v>3434</v>
      </c>
      <c r="B166" s="20" t="s">
        <v>99</v>
      </c>
      <c r="C166" s="17">
        <v>1181.46</v>
      </c>
      <c r="D166" s="17">
        <v>5441.64</v>
      </c>
      <c r="E166" s="58">
        <f t="shared" si="4"/>
        <v>2720.82</v>
      </c>
      <c r="F166" s="17">
        <v>774.99</v>
      </c>
      <c r="G166" s="18"/>
      <c r="H166" s="58">
        <f t="shared" si="5"/>
        <v>28.483692416256861</v>
      </c>
    </row>
    <row r="167" spans="1:8" x14ac:dyDescent="0.25">
      <c r="A167" s="201">
        <v>35</v>
      </c>
      <c r="B167" s="201" t="s">
        <v>100</v>
      </c>
      <c r="C167" s="198">
        <f>SUM(C168)</f>
        <v>1907.89</v>
      </c>
      <c r="D167" s="198">
        <f t="shared" ref="D167:F168" si="6">SUM(D168)</f>
        <v>3981.6</v>
      </c>
      <c r="E167" s="202">
        <f t="shared" si="4"/>
        <v>1990.8</v>
      </c>
      <c r="F167" s="198">
        <f t="shared" si="6"/>
        <v>2213.4499999999998</v>
      </c>
      <c r="G167" s="200"/>
      <c r="H167" s="124">
        <f t="shared" si="5"/>
        <v>111.18394615230058</v>
      </c>
    </row>
    <row r="168" spans="1:8" ht="20.25" x14ac:dyDescent="0.25">
      <c r="A168" s="191">
        <v>352</v>
      </c>
      <c r="B168" s="205" t="s">
        <v>101</v>
      </c>
      <c r="C168" s="192">
        <f>SUM(C169)</f>
        <v>1907.89</v>
      </c>
      <c r="D168" s="192">
        <f t="shared" si="6"/>
        <v>3981.6</v>
      </c>
      <c r="E168" s="276">
        <f t="shared" si="4"/>
        <v>1990.8</v>
      </c>
      <c r="F168" s="192">
        <f t="shared" si="6"/>
        <v>2213.4499999999998</v>
      </c>
      <c r="G168" s="194"/>
      <c r="H168" s="276">
        <f t="shared" si="5"/>
        <v>111.18394615230058</v>
      </c>
    </row>
    <row r="169" spans="1:8" ht="20.25" x14ac:dyDescent="0.25">
      <c r="A169" s="20">
        <v>3522</v>
      </c>
      <c r="B169" s="42" t="s">
        <v>102</v>
      </c>
      <c r="C169" s="17">
        <v>1907.89</v>
      </c>
      <c r="D169" s="17">
        <v>3981.6</v>
      </c>
      <c r="E169" s="58">
        <f t="shared" si="4"/>
        <v>1990.8</v>
      </c>
      <c r="F169" s="17">
        <v>2213.4499999999998</v>
      </c>
      <c r="G169" s="18"/>
      <c r="H169" s="58">
        <f t="shared" si="5"/>
        <v>111.18394615230058</v>
      </c>
    </row>
    <row r="170" spans="1:8" x14ac:dyDescent="0.25">
      <c r="A170" s="201">
        <v>36</v>
      </c>
      <c r="B170" s="201" t="s">
        <v>330</v>
      </c>
      <c r="C170" s="198">
        <f>SUM(C171)</f>
        <v>2823.66</v>
      </c>
      <c r="D170" s="198">
        <f>SUM(D171)</f>
        <v>6636.1</v>
      </c>
      <c r="E170" s="202">
        <f t="shared" si="4"/>
        <v>3318.05</v>
      </c>
      <c r="F170" s="198">
        <f>SUM(F171)</f>
        <v>7626.43</v>
      </c>
      <c r="G170" s="200"/>
      <c r="H170" s="124">
        <f t="shared" si="5"/>
        <v>229.84674733653802</v>
      </c>
    </row>
    <row r="171" spans="1:8" x14ac:dyDescent="0.25">
      <c r="A171" s="191">
        <v>363</v>
      </c>
      <c r="B171" s="191" t="s">
        <v>103</v>
      </c>
      <c r="C171" s="192">
        <f>SUM(C172:C173)</f>
        <v>2823.66</v>
      </c>
      <c r="D171" s="192">
        <f>SUM(D172:D173)</f>
        <v>6636.1</v>
      </c>
      <c r="E171" s="276">
        <f t="shared" si="4"/>
        <v>3318.05</v>
      </c>
      <c r="F171" s="192">
        <f>SUM(F172:F173)</f>
        <v>7626.43</v>
      </c>
      <c r="G171" s="194"/>
      <c r="H171" s="276">
        <f t="shared" si="5"/>
        <v>229.84674733653802</v>
      </c>
    </row>
    <row r="172" spans="1:8" x14ac:dyDescent="0.25">
      <c r="A172" s="20">
        <v>3631</v>
      </c>
      <c r="B172" s="20" t="s">
        <v>104</v>
      </c>
      <c r="C172" s="17">
        <v>0</v>
      </c>
      <c r="D172" s="17">
        <v>0</v>
      </c>
      <c r="E172" s="58">
        <f t="shared" si="4"/>
        <v>0</v>
      </c>
      <c r="F172" s="17">
        <v>1083.23</v>
      </c>
      <c r="G172" s="18"/>
      <c r="H172" s="58">
        <v>0</v>
      </c>
    </row>
    <row r="173" spans="1:8" x14ac:dyDescent="0.25">
      <c r="A173" s="20">
        <v>3632</v>
      </c>
      <c r="B173" s="20" t="s">
        <v>105</v>
      </c>
      <c r="C173" s="17">
        <v>2823.66</v>
      </c>
      <c r="D173" s="17">
        <v>6636.1</v>
      </c>
      <c r="E173" s="58">
        <f t="shared" si="4"/>
        <v>3318.05</v>
      </c>
      <c r="F173" s="17">
        <v>6543.2</v>
      </c>
      <c r="G173" s="18"/>
      <c r="H173" s="58">
        <f t="shared" si="5"/>
        <v>197.20016274619127</v>
      </c>
    </row>
    <row r="174" spans="1:8" x14ac:dyDescent="0.25">
      <c r="A174" s="201">
        <v>37</v>
      </c>
      <c r="B174" s="206" t="s">
        <v>293</v>
      </c>
      <c r="C174" s="198">
        <f>SUM(C175)</f>
        <v>21103.219999999998</v>
      </c>
      <c r="D174" s="198">
        <f>SUM(D175)</f>
        <v>39153.699999999997</v>
      </c>
      <c r="E174" s="202">
        <f t="shared" si="4"/>
        <v>19576.849999999999</v>
      </c>
      <c r="F174" s="198">
        <f>SUM(F175)</f>
        <v>20855.71</v>
      </c>
      <c r="G174" s="200"/>
      <c r="H174" s="124">
        <f t="shared" si="5"/>
        <v>106.53251161448343</v>
      </c>
    </row>
    <row r="175" spans="1:8" ht="20.25" x14ac:dyDescent="0.25">
      <c r="A175" s="191">
        <v>372</v>
      </c>
      <c r="B175" s="205" t="s">
        <v>106</v>
      </c>
      <c r="C175" s="192">
        <f>SUM(C176:C177)</f>
        <v>21103.219999999998</v>
      </c>
      <c r="D175" s="192">
        <f>SUM(D176:D177)</f>
        <v>39153.699999999997</v>
      </c>
      <c r="E175" s="276">
        <f t="shared" si="4"/>
        <v>19576.849999999999</v>
      </c>
      <c r="F175" s="192">
        <f>SUM(F176:F177)</f>
        <v>20855.71</v>
      </c>
      <c r="G175" s="194"/>
      <c r="H175" s="276">
        <f t="shared" si="5"/>
        <v>106.53251161448343</v>
      </c>
    </row>
    <row r="176" spans="1:8" x14ac:dyDescent="0.25">
      <c r="A176" s="20">
        <v>3721</v>
      </c>
      <c r="B176" s="20" t="s">
        <v>107</v>
      </c>
      <c r="C176" s="17">
        <v>18462.28</v>
      </c>
      <c r="D176" s="17">
        <v>31190.3</v>
      </c>
      <c r="E176" s="58">
        <f t="shared" si="4"/>
        <v>15595.15</v>
      </c>
      <c r="F176" s="17">
        <v>18864.87</v>
      </c>
      <c r="G176" s="18"/>
      <c r="H176" s="58">
        <f t="shared" si="5"/>
        <v>120.96626194682321</v>
      </c>
    </row>
    <row r="177" spans="1:8" x14ac:dyDescent="0.25">
      <c r="A177" s="20">
        <v>3722</v>
      </c>
      <c r="B177" s="20" t="s">
        <v>108</v>
      </c>
      <c r="C177" s="17">
        <v>2640.94</v>
      </c>
      <c r="D177" s="17">
        <v>7963.4</v>
      </c>
      <c r="E177" s="58">
        <f t="shared" si="4"/>
        <v>3981.7</v>
      </c>
      <c r="F177" s="17">
        <v>1990.84</v>
      </c>
      <c r="G177" s="18"/>
      <c r="H177" s="58">
        <f t="shared" si="5"/>
        <v>49.999748850993292</v>
      </c>
    </row>
    <row r="178" spans="1:8" x14ac:dyDescent="0.25">
      <c r="A178" s="201">
        <v>38</v>
      </c>
      <c r="B178" s="201" t="s">
        <v>109</v>
      </c>
      <c r="C178" s="198">
        <f>SUM(C179,C181)</f>
        <v>67416.17</v>
      </c>
      <c r="D178" s="198">
        <f>SUM(D179)</f>
        <v>181641.60000000001</v>
      </c>
      <c r="E178" s="202">
        <f t="shared" si="4"/>
        <v>90820.800000000003</v>
      </c>
      <c r="F178" s="198">
        <f>F179+F181</f>
        <v>78950.27</v>
      </c>
      <c r="G178" s="200"/>
      <c r="H178" s="124">
        <f t="shared" si="5"/>
        <v>86.929723147120484</v>
      </c>
    </row>
    <row r="179" spans="1:8" x14ac:dyDescent="0.25">
      <c r="A179" s="191">
        <v>381</v>
      </c>
      <c r="B179" s="191" t="s">
        <v>47</v>
      </c>
      <c r="C179" s="192">
        <f>SUM(C180)</f>
        <v>67167.98</v>
      </c>
      <c r="D179" s="192">
        <f>SUM(D180)</f>
        <v>181641.60000000001</v>
      </c>
      <c r="E179" s="276">
        <f t="shared" si="4"/>
        <v>90820.800000000003</v>
      </c>
      <c r="F179" s="192">
        <f>SUM(F180)</f>
        <v>78950.27</v>
      </c>
      <c r="G179" s="194"/>
      <c r="H179" s="276">
        <f t="shared" si="5"/>
        <v>86.929723147120484</v>
      </c>
    </row>
    <row r="180" spans="1:8" x14ac:dyDescent="0.25">
      <c r="A180" s="20">
        <v>3811</v>
      </c>
      <c r="B180" s="20" t="s">
        <v>110</v>
      </c>
      <c r="C180" s="17">
        <v>67167.98</v>
      </c>
      <c r="D180" s="17">
        <v>181641.60000000001</v>
      </c>
      <c r="E180" s="58">
        <f t="shared" si="4"/>
        <v>90820.800000000003</v>
      </c>
      <c r="F180" s="17">
        <v>78950.27</v>
      </c>
      <c r="G180" s="18"/>
      <c r="H180" s="58">
        <f t="shared" si="5"/>
        <v>86.929723147120484</v>
      </c>
    </row>
    <row r="181" spans="1:8" x14ac:dyDescent="0.25">
      <c r="A181" s="191">
        <v>383</v>
      </c>
      <c r="B181" s="191" t="s">
        <v>111</v>
      </c>
      <c r="C181" s="192">
        <f>SUM(C182)</f>
        <v>248.19</v>
      </c>
      <c r="D181" s="192">
        <f>SUM(D182)</f>
        <v>0</v>
      </c>
      <c r="E181" s="276">
        <f t="shared" si="4"/>
        <v>0</v>
      </c>
      <c r="F181" s="192">
        <f>SUM(F182)</f>
        <v>0</v>
      </c>
      <c r="G181" s="196"/>
      <c r="H181" s="276">
        <v>0</v>
      </c>
    </row>
    <row r="182" spans="1:8" x14ac:dyDescent="0.25">
      <c r="A182" s="20">
        <v>3831</v>
      </c>
      <c r="B182" s="20" t="s">
        <v>112</v>
      </c>
      <c r="C182" s="17">
        <v>248.19</v>
      </c>
      <c r="D182" s="17">
        <v>0</v>
      </c>
      <c r="E182" s="58">
        <f t="shared" si="4"/>
        <v>0</v>
      </c>
      <c r="F182" s="17">
        <v>0</v>
      </c>
      <c r="G182" s="64"/>
      <c r="H182" s="58">
        <v>0</v>
      </c>
    </row>
    <row r="183" spans="1:8" x14ac:dyDescent="0.25">
      <c r="A183" s="189">
        <v>4</v>
      </c>
      <c r="B183" s="189" t="s">
        <v>331</v>
      </c>
      <c r="C183" s="359">
        <f>SUM(C184,C187,C205)</f>
        <v>208858.86</v>
      </c>
      <c r="D183" s="186">
        <f>D184+D187+D205</f>
        <v>574026.23999999999</v>
      </c>
      <c r="E183" s="186">
        <f t="shared" si="4"/>
        <v>287013.12</v>
      </c>
      <c r="F183" s="186">
        <f>F184+F187+F205</f>
        <v>192870.26</v>
      </c>
      <c r="G183" s="188"/>
      <c r="H183" s="130">
        <f t="shared" si="5"/>
        <v>67.199109225390117</v>
      </c>
    </row>
    <row r="184" spans="1:8" x14ac:dyDescent="0.25">
      <c r="A184" s="201">
        <v>41</v>
      </c>
      <c r="B184" s="201" t="s">
        <v>294</v>
      </c>
      <c r="C184" s="198">
        <f>SUM(C185)</f>
        <v>24490.58</v>
      </c>
      <c r="D184" s="198">
        <f t="shared" ref="D184:F185" si="7">SUM(D185)</f>
        <v>0</v>
      </c>
      <c r="E184" s="202">
        <f t="shared" si="4"/>
        <v>0</v>
      </c>
      <c r="F184" s="198">
        <f t="shared" si="7"/>
        <v>0</v>
      </c>
      <c r="G184" s="200"/>
      <c r="H184" s="124">
        <v>0</v>
      </c>
    </row>
    <row r="185" spans="1:8" x14ac:dyDescent="0.25">
      <c r="A185" s="191">
        <v>411</v>
      </c>
      <c r="B185" s="191" t="s">
        <v>113</v>
      </c>
      <c r="C185" s="192">
        <f>SUM(C186)</f>
        <v>24490.58</v>
      </c>
      <c r="D185" s="192">
        <f t="shared" si="7"/>
        <v>0</v>
      </c>
      <c r="E185" s="276">
        <f t="shared" si="4"/>
        <v>0</v>
      </c>
      <c r="F185" s="192">
        <f t="shared" si="7"/>
        <v>0</v>
      </c>
      <c r="G185" s="194"/>
      <c r="H185" s="276">
        <v>0</v>
      </c>
    </row>
    <row r="186" spans="1:8" x14ac:dyDescent="0.25">
      <c r="A186" s="20">
        <v>4111</v>
      </c>
      <c r="B186" s="20" t="s">
        <v>51</v>
      </c>
      <c r="C186" s="17">
        <v>24490.58</v>
      </c>
      <c r="D186" s="17">
        <v>0</v>
      </c>
      <c r="E186" s="58">
        <f t="shared" ref="E186:E208" si="8">D186/2</f>
        <v>0</v>
      </c>
      <c r="F186" s="17">
        <v>0</v>
      </c>
      <c r="G186" s="18"/>
      <c r="H186" s="58">
        <v>0</v>
      </c>
    </row>
    <row r="187" spans="1:8" x14ac:dyDescent="0.25">
      <c r="A187" s="201">
        <v>42</v>
      </c>
      <c r="B187" s="201" t="s">
        <v>295</v>
      </c>
      <c r="C187" s="198">
        <f>SUM(C188,C192,C198,C200,C202)</f>
        <v>158837.41999999998</v>
      </c>
      <c r="D187" s="198">
        <f>D188+D192+D198+D200+D202</f>
        <v>560753.93999999994</v>
      </c>
      <c r="E187" s="202">
        <f t="shared" si="8"/>
        <v>280376.96999999997</v>
      </c>
      <c r="F187" s="198">
        <f>F188+F192+F198+F200+F202</f>
        <v>117453.76000000001</v>
      </c>
      <c r="G187" s="200"/>
      <c r="H187" s="124">
        <f t="shared" ref="H187:H208" si="9">F187/E187*100</f>
        <v>41.891372176537899</v>
      </c>
    </row>
    <row r="188" spans="1:8" x14ac:dyDescent="0.25">
      <c r="A188" s="191">
        <v>421</v>
      </c>
      <c r="B188" s="191" t="s">
        <v>114</v>
      </c>
      <c r="C188" s="192">
        <f>SUM(C189:C191)</f>
        <v>106366.87</v>
      </c>
      <c r="D188" s="192">
        <f>SUM(D189:D191)</f>
        <v>500365.1</v>
      </c>
      <c r="E188" s="276">
        <f t="shared" si="8"/>
        <v>250182.55</v>
      </c>
      <c r="F188" s="192">
        <f>SUM(F189:F191)</f>
        <v>102840.82</v>
      </c>
      <c r="G188" s="194"/>
      <c r="H188" s="276">
        <f t="shared" si="9"/>
        <v>41.106312170852846</v>
      </c>
    </row>
    <row r="189" spans="1:8" x14ac:dyDescent="0.25">
      <c r="A189" s="20">
        <v>4212</v>
      </c>
      <c r="B189" s="20" t="s">
        <v>115</v>
      </c>
      <c r="C189" s="17">
        <v>4982.08</v>
      </c>
      <c r="D189" s="17">
        <v>122105.1</v>
      </c>
      <c r="E189" s="58">
        <f t="shared" si="8"/>
        <v>61052.55</v>
      </c>
      <c r="F189" s="17">
        <v>0</v>
      </c>
      <c r="G189" s="18"/>
      <c r="H189" s="58">
        <f t="shared" si="9"/>
        <v>0</v>
      </c>
    </row>
    <row r="190" spans="1:8" x14ac:dyDescent="0.25">
      <c r="A190" s="20">
        <v>4213</v>
      </c>
      <c r="B190" s="20" t="s">
        <v>116</v>
      </c>
      <c r="C190" s="17">
        <v>46877.82</v>
      </c>
      <c r="D190" s="17">
        <v>110159.9</v>
      </c>
      <c r="E190" s="58">
        <f t="shared" si="8"/>
        <v>55079.95</v>
      </c>
      <c r="F190" s="17">
        <v>89563.22</v>
      </c>
      <c r="G190" s="18"/>
      <c r="H190" s="58">
        <f t="shared" si="9"/>
        <v>162.60584840763292</v>
      </c>
    </row>
    <row r="191" spans="1:8" x14ac:dyDescent="0.25">
      <c r="A191" s="20">
        <v>4214</v>
      </c>
      <c r="B191" s="20" t="s">
        <v>117</v>
      </c>
      <c r="C191" s="17">
        <v>54506.97</v>
      </c>
      <c r="D191" s="17">
        <v>268100.09999999998</v>
      </c>
      <c r="E191" s="58">
        <f t="shared" si="8"/>
        <v>134050.04999999999</v>
      </c>
      <c r="F191" s="17">
        <v>13277.6</v>
      </c>
      <c r="G191" s="18"/>
      <c r="H191" s="58">
        <f t="shared" si="9"/>
        <v>9.9049571410081541</v>
      </c>
    </row>
    <row r="192" spans="1:8" x14ac:dyDescent="0.25">
      <c r="A192" s="191">
        <v>422</v>
      </c>
      <c r="B192" s="191" t="s">
        <v>118</v>
      </c>
      <c r="C192" s="192">
        <f>SUM(C193:C197)</f>
        <v>23601.29</v>
      </c>
      <c r="D192" s="192">
        <f>SUM(D193:D197)</f>
        <v>9290.5399999999991</v>
      </c>
      <c r="E192" s="276">
        <f t="shared" si="8"/>
        <v>4645.2699999999995</v>
      </c>
      <c r="F192" s="192">
        <f>SUM(F193:F197)</f>
        <v>4902.1400000000003</v>
      </c>
      <c r="G192" s="194"/>
      <c r="H192" s="276">
        <f t="shared" si="9"/>
        <v>105.52971086718318</v>
      </c>
    </row>
    <row r="193" spans="1:8" x14ac:dyDescent="0.25">
      <c r="A193" s="20">
        <v>4221</v>
      </c>
      <c r="B193" s="20" t="s">
        <v>119</v>
      </c>
      <c r="C193" s="17">
        <v>1771.18</v>
      </c>
      <c r="D193" s="17">
        <v>0</v>
      </c>
      <c r="E193" s="58">
        <f t="shared" si="8"/>
        <v>0</v>
      </c>
      <c r="F193" s="17">
        <v>237.35</v>
      </c>
      <c r="G193" s="64"/>
      <c r="H193" s="58">
        <v>0</v>
      </c>
    </row>
    <row r="194" spans="1:8" x14ac:dyDescent="0.25">
      <c r="A194" s="20">
        <v>4222</v>
      </c>
      <c r="B194" s="20" t="s">
        <v>120</v>
      </c>
      <c r="C194" s="17">
        <v>660.56</v>
      </c>
      <c r="D194" s="17">
        <v>0</v>
      </c>
      <c r="E194" s="58">
        <f t="shared" si="8"/>
        <v>0</v>
      </c>
      <c r="F194" s="17">
        <v>0</v>
      </c>
      <c r="G194" s="64"/>
      <c r="H194" s="58">
        <v>0</v>
      </c>
    </row>
    <row r="195" spans="1:8" x14ac:dyDescent="0.25">
      <c r="A195" s="20">
        <v>4223</v>
      </c>
      <c r="B195" s="20" t="s">
        <v>121</v>
      </c>
      <c r="C195" s="17">
        <v>0</v>
      </c>
      <c r="D195" s="17">
        <v>0</v>
      </c>
      <c r="E195" s="58">
        <f t="shared" si="8"/>
        <v>0</v>
      </c>
      <c r="F195" s="17">
        <v>0</v>
      </c>
      <c r="G195" s="18"/>
      <c r="H195" s="58">
        <v>0</v>
      </c>
    </row>
    <row r="196" spans="1:8" x14ac:dyDescent="0.25">
      <c r="A196" s="20">
        <v>4224</v>
      </c>
      <c r="B196" s="20" t="s">
        <v>122</v>
      </c>
      <c r="C196" s="17">
        <v>0</v>
      </c>
      <c r="D196" s="58">
        <v>5308.9</v>
      </c>
      <c r="E196" s="58">
        <f t="shared" si="8"/>
        <v>2654.45</v>
      </c>
      <c r="F196" s="17">
        <v>0</v>
      </c>
      <c r="G196" s="18"/>
      <c r="H196" s="58">
        <f t="shared" si="9"/>
        <v>0</v>
      </c>
    </row>
    <row r="197" spans="1:8" x14ac:dyDescent="0.25">
      <c r="A197" s="20">
        <v>4227</v>
      </c>
      <c r="B197" s="20" t="s">
        <v>123</v>
      </c>
      <c r="C197" s="17">
        <v>21169.55</v>
      </c>
      <c r="D197" s="17">
        <v>3981.64</v>
      </c>
      <c r="E197" s="58">
        <f t="shared" si="8"/>
        <v>1990.82</v>
      </c>
      <c r="F197" s="17">
        <v>4664.79</v>
      </c>
      <c r="G197" s="18"/>
      <c r="H197" s="58">
        <f t="shared" si="9"/>
        <v>234.31500587697531</v>
      </c>
    </row>
    <row r="198" spans="1:8" x14ac:dyDescent="0.25">
      <c r="A198" s="191">
        <v>423</v>
      </c>
      <c r="B198" s="191" t="s">
        <v>124</v>
      </c>
      <c r="C198" s="192">
        <f>SUM(C199)</f>
        <v>3981.68</v>
      </c>
      <c r="D198" s="192">
        <f>SUM(D199)</f>
        <v>0</v>
      </c>
      <c r="E198" s="276">
        <f t="shared" si="8"/>
        <v>0</v>
      </c>
      <c r="F198" s="192">
        <f>SUM(F199)</f>
        <v>0</v>
      </c>
      <c r="G198" s="196"/>
      <c r="H198" s="276">
        <v>0</v>
      </c>
    </row>
    <row r="199" spans="1:8" x14ac:dyDescent="0.25">
      <c r="A199" s="20">
        <v>4231</v>
      </c>
      <c r="B199" s="20" t="s">
        <v>55</v>
      </c>
      <c r="C199" s="17">
        <v>3981.68</v>
      </c>
      <c r="D199" s="17">
        <v>0</v>
      </c>
      <c r="E199" s="58">
        <f t="shared" si="8"/>
        <v>0</v>
      </c>
      <c r="F199" s="17">
        <v>0</v>
      </c>
      <c r="G199" s="64"/>
      <c r="H199" s="58">
        <v>0</v>
      </c>
    </row>
    <row r="200" spans="1:8" ht="20.25" x14ac:dyDescent="0.25">
      <c r="A200" s="191">
        <v>424</v>
      </c>
      <c r="B200" s="205" t="s">
        <v>125</v>
      </c>
      <c r="C200" s="192">
        <f>SUM(C201)</f>
        <v>1010.74</v>
      </c>
      <c r="D200" s="192">
        <f>SUM(D201)</f>
        <v>4645.3</v>
      </c>
      <c r="E200" s="276">
        <f t="shared" si="8"/>
        <v>2322.65</v>
      </c>
      <c r="F200" s="192">
        <f>SUM(F201)</f>
        <v>1096.1099999999999</v>
      </c>
      <c r="G200" s="176"/>
      <c r="H200" s="276">
        <f t="shared" si="9"/>
        <v>47.192215788000766</v>
      </c>
    </row>
    <row r="201" spans="1:8" x14ac:dyDescent="0.25">
      <c r="A201" s="20">
        <v>4241</v>
      </c>
      <c r="B201" s="20" t="s">
        <v>126</v>
      </c>
      <c r="C201" s="17">
        <v>1010.74</v>
      </c>
      <c r="D201" s="17">
        <v>4645.3</v>
      </c>
      <c r="E201" s="58">
        <f t="shared" si="8"/>
        <v>2322.65</v>
      </c>
      <c r="F201" s="17">
        <v>1096.1099999999999</v>
      </c>
      <c r="G201" s="64"/>
      <c r="H201" s="58">
        <f t="shared" si="9"/>
        <v>47.192215788000766</v>
      </c>
    </row>
    <row r="202" spans="1:8" x14ac:dyDescent="0.25">
      <c r="A202" s="191">
        <v>426</v>
      </c>
      <c r="B202" s="191" t="s">
        <v>127</v>
      </c>
      <c r="C202" s="192">
        <f>SUM(C203:C204)</f>
        <v>23876.84</v>
      </c>
      <c r="D202" s="192">
        <f>SUM(D203:D204)</f>
        <v>46453</v>
      </c>
      <c r="E202" s="276">
        <f t="shared" si="8"/>
        <v>23226.5</v>
      </c>
      <c r="F202" s="192">
        <f>SUM(F203:F204)</f>
        <v>8614.69</v>
      </c>
      <c r="G202" s="194"/>
      <c r="H202" s="276">
        <f t="shared" si="9"/>
        <v>37.089918842701223</v>
      </c>
    </row>
    <row r="203" spans="1:8" x14ac:dyDescent="0.25">
      <c r="A203" s="20">
        <v>4262</v>
      </c>
      <c r="B203" s="20" t="s">
        <v>128</v>
      </c>
      <c r="C203" s="17">
        <v>2140.16</v>
      </c>
      <c r="D203" s="17">
        <v>0</v>
      </c>
      <c r="E203" s="58">
        <f t="shared" si="8"/>
        <v>0</v>
      </c>
      <c r="F203" s="17">
        <v>0</v>
      </c>
      <c r="G203" s="64"/>
      <c r="H203" s="58">
        <v>0</v>
      </c>
    </row>
    <row r="204" spans="1:8" x14ac:dyDescent="0.25">
      <c r="A204" s="20">
        <v>4263</v>
      </c>
      <c r="B204" s="20" t="s">
        <v>129</v>
      </c>
      <c r="C204" s="17">
        <v>21736.68</v>
      </c>
      <c r="D204" s="17">
        <v>46453</v>
      </c>
      <c r="E204" s="58">
        <f t="shared" si="8"/>
        <v>23226.5</v>
      </c>
      <c r="F204" s="17">
        <v>8614.69</v>
      </c>
      <c r="G204" s="18"/>
      <c r="H204" s="58">
        <f t="shared" si="9"/>
        <v>37.089918842701223</v>
      </c>
    </row>
    <row r="205" spans="1:8" x14ac:dyDescent="0.25">
      <c r="A205" s="201">
        <v>45</v>
      </c>
      <c r="B205" s="201" t="s">
        <v>296</v>
      </c>
      <c r="C205" s="198">
        <f>SUM(C206)</f>
        <v>25530.86</v>
      </c>
      <c r="D205" s="198">
        <f t="shared" ref="D205:F206" si="10">SUM(D206)</f>
        <v>13272.3</v>
      </c>
      <c r="E205" s="202">
        <f t="shared" si="8"/>
        <v>6636.15</v>
      </c>
      <c r="F205" s="198">
        <f t="shared" si="10"/>
        <v>75416.5</v>
      </c>
      <c r="G205" s="200"/>
      <c r="H205" s="279">
        <v>1136.45</v>
      </c>
    </row>
    <row r="206" spans="1:8" x14ac:dyDescent="0.25">
      <c r="A206" s="191">
        <v>451</v>
      </c>
      <c r="B206" s="191" t="s">
        <v>130</v>
      </c>
      <c r="C206" s="192">
        <f>SUM(C207)</f>
        <v>25530.86</v>
      </c>
      <c r="D206" s="192">
        <f t="shared" si="10"/>
        <v>13272.3</v>
      </c>
      <c r="E206" s="276">
        <f t="shared" si="8"/>
        <v>6636.15</v>
      </c>
      <c r="F206" s="192">
        <f t="shared" si="10"/>
        <v>75416.5</v>
      </c>
      <c r="G206" s="274"/>
      <c r="H206" s="280">
        <f t="shared" si="9"/>
        <v>1136.4495980350052</v>
      </c>
    </row>
    <row r="207" spans="1:8" x14ac:dyDescent="0.25">
      <c r="A207" s="20">
        <v>4511</v>
      </c>
      <c r="B207" s="20" t="s">
        <v>130</v>
      </c>
      <c r="C207" s="17">
        <v>25530.86</v>
      </c>
      <c r="D207" s="17">
        <v>13272.3</v>
      </c>
      <c r="E207" s="58">
        <f t="shared" si="8"/>
        <v>6636.15</v>
      </c>
      <c r="F207" s="17">
        <v>75416.5</v>
      </c>
      <c r="G207" s="18"/>
      <c r="H207" s="278">
        <f t="shared" si="9"/>
        <v>1136.4495980350052</v>
      </c>
    </row>
    <row r="208" spans="1:8" ht="20.100000000000001" customHeight="1" x14ac:dyDescent="0.25">
      <c r="A208" s="344"/>
      <c r="B208" s="345" t="s">
        <v>3</v>
      </c>
      <c r="C208" s="346">
        <f>SUM(C122,C183)</f>
        <v>704404.26</v>
      </c>
      <c r="D208" s="346">
        <f>D121</f>
        <v>1674622.38</v>
      </c>
      <c r="E208" s="346">
        <f t="shared" si="8"/>
        <v>837311.19</v>
      </c>
      <c r="F208" s="346">
        <f>F122+F183</f>
        <v>761603.19000000006</v>
      </c>
      <c r="G208" s="347"/>
      <c r="H208" s="347">
        <f t="shared" si="9"/>
        <v>90.958200379478996</v>
      </c>
    </row>
    <row r="209" spans="1:17" ht="30" customHeight="1" x14ac:dyDescent="0.25">
      <c r="A209" s="766"/>
      <c r="B209" s="766"/>
      <c r="C209" s="766"/>
      <c r="D209" s="766"/>
      <c r="E209" s="766"/>
      <c r="F209" s="766"/>
      <c r="G209" s="766"/>
      <c r="H209" s="766"/>
    </row>
    <row r="210" spans="1:17" ht="30" customHeight="1" x14ac:dyDescent="0.25">
      <c r="A210" s="699" t="s">
        <v>382</v>
      </c>
      <c r="B210" s="699"/>
      <c r="C210" s="699"/>
      <c r="D210" s="699"/>
      <c r="E210" s="699"/>
      <c r="F210" s="699"/>
      <c r="G210" s="699"/>
      <c r="H210" s="699"/>
    </row>
    <row r="211" spans="1:17" ht="24.95" customHeight="1" x14ac:dyDescent="0.25">
      <c r="A211" s="722" t="s">
        <v>384</v>
      </c>
      <c r="B211" s="723"/>
      <c r="C211" s="248"/>
      <c r="D211" s="248"/>
      <c r="E211" s="248"/>
      <c r="F211" s="248"/>
      <c r="G211" s="249"/>
      <c r="H211" s="249"/>
    </row>
    <row r="212" spans="1:17" ht="24.95" customHeight="1" x14ac:dyDescent="0.25">
      <c r="A212" s="131" t="s">
        <v>289</v>
      </c>
      <c r="B212" s="131" t="s">
        <v>383</v>
      </c>
      <c r="C212" s="6" t="s">
        <v>357</v>
      </c>
      <c r="D212" s="178" t="s">
        <v>365</v>
      </c>
      <c r="E212" s="6" t="s">
        <v>366</v>
      </c>
      <c r="F212" s="6" t="s">
        <v>327</v>
      </c>
      <c r="G212" s="180" t="s">
        <v>367</v>
      </c>
      <c r="H212" s="180" t="s">
        <v>368</v>
      </c>
    </row>
    <row r="213" spans="1:17" ht="15" customHeight="1" x14ac:dyDescent="0.25">
      <c r="A213" s="105">
        <v>1</v>
      </c>
      <c r="B213" s="105" t="s">
        <v>290</v>
      </c>
      <c r="C213" s="361">
        <v>358505.89</v>
      </c>
      <c r="D213" s="106">
        <f>D58+D59+D61+D62+D64+D70+D103</f>
        <v>646094.70000000019</v>
      </c>
      <c r="E213" s="106">
        <f>D213/2</f>
        <v>323047.35000000009</v>
      </c>
      <c r="F213" s="106">
        <f>F58+F59+F61+F62+F64+F70+F103</f>
        <v>497416.86</v>
      </c>
      <c r="G213" s="107"/>
      <c r="H213" s="107"/>
      <c r="J213" t="s">
        <v>421</v>
      </c>
    </row>
    <row r="214" spans="1:17" ht="15" customHeight="1" x14ac:dyDescent="0.25">
      <c r="A214" s="105">
        <v>3</v>
      </c>
      <c r="B214" s="105" t="s">
        <v>291</v>
      </c>
      <c r="C214" s="361">
        <v>15338.24</v>
      </c>
      <c r="D214" s="106">
        <f>D79+D80+D82+D83+D84+D85</f>
        <v>105992.48</v>
      </c>
      <c r="E214" s="106">
        <f t="shared" ref="E214:E219" si="11">D214/2</f>
        <v>52996.24</v>
      </c>
      <c r="F214" s="106">
        <f>F79+F80+F82+F83+F84+F85</f>
        <v>52404.639999999999</v>
      </c>
      <c r="G214" s="107"/>
      <c r="H214" s="107"/>
    </row>
    <row r="215" spans="1:17" ht="15" customHeight="1" x14ac:dyDescent="0.25">
      <c r="A215" s="105">
        <v>4</v>
      </c>
      <c r="B215" s="105" t="s">
        <v>288</v>
      </c>
      <c r="C215" s="361">
        <v>180741.88</v>
      </c>
      <c r="D215" s="106">
        <f>D89+D90+D93+D95+D96+D88+D92</f>
        <v>607920.69999999995</v>
      </c>
      <c r="E215" s="106">
        <f t="shared" si="11"/>
        <v>303960.34999999998</v>
      </c>
      <c r="F215" s="106">
        <f>F88+F89+F90+F92+F93+F95+F96</f>
        <v>220806.22</v>
      </c>
      <c r="G215" s="107"/>
      <c r="H215" s="107"/>
    </row>
    <row r="216" spans="1:17" ht="15" customHeight="1" x14ac:dyDescent="0.25">
      <c r="A216" s="105">
        <v>5</v>
      </c>
      <c r="B216" s="105" t="s">
        <v>292</v>
      </c>
      <c r="C216" s="361">
        <v>3328.69</v>
      </c>
      <c r="D216" s="106">
        <f>D71+D72+D76</f>
        <v>128741.1</v>
      </c>
      <c r="E216" s="106">
        <f t="shared" si="11"/>
        <v>64370.55</v>
      </c>
      <c r="F216" s="106">
        <f>F71+F72+F76+F74</f>
        <v>71321.580000000016</v>
      </c>
      <c r="G216" s="107"/>
      <c r="H216" s="107"/>
    </row>
    <row r="217" spans="1:17" ht="15" customHeight="1" x14ac:dyDescent="0.25">
      <c r="A217" s="105">
        <v>6</v>
      </c>
      <c r="B217" s="105" t="s">
        <v>385</v>
      </c>
      <c r="C217" s="361">
        <v>2986.26</v>
      </c>
      <c r="D217" s="106">
        <f>D99</f>
        <v>133</v>
      </c>
      <c r="E217" s="106">
        <f t="shared" si="11"/>
        <v>66.5</v>
      </c>
      <c r="F217" s="106">
        <f>F100+F99</f>
        <v>912.47</v>
      </c>
      <c r="G217" s="107"/>
      <c r="H217" s="107"/>
    </row>
    <row r="218" spans="1:17" ht="15" customHeight="1" x14ac:dyDescent="0.25">
      <c r="A218" s="105">
        <v>7</v>
      </c>
      <c r="B218" s="105" t="s">
        <v>31</v>
      </c>
      <c r="C218" s="361">
        <v>135031.19</v>
      </c>
      <c r="D218" s="270">
        <f>D107+D110+D112</f>
        <v>54110.1</v>
      </c>
      <c r="E218" s="106">
        <f t="shared" si="11"/>
        <v>27055.05</v>
      </c>
      <c r="F218" s="106">
        <f>F107+F110+F112</f>
        <v>280</v>
      </c>
      <c r="G218" s="107"/>
      <c r="H218" s="107"/>
    </row>
    <row r="219" spans="1:17" ht="24.95" customHeight="1" x14ac:dyDescent="0.25">
      <c r="A219" s="64"/>
      <c r="B219" s="38" t="s">
        <v>386</v>
      </c>
      <c r="C219" s="362">
        <f>SUM(C213:C218)</f>
        <v>695932.14999999991</v>
      </c>
      <c r="D219" s="61">
        <f>SUM(D213:D218)</f>
        <v>1542992.0800000003</v>
      </c>
      <c r="E219" s="106">
        <f t="shared" si="11"/>
        <v>771496.04000000015</v>
      </c>
      <c r="F219" s="61">
        <f>SUM(F213:F218)</f>
        <v>843141.77</v>
      </c>
      <c r="G219" s="62"/>
      <c r="H219" s="62"/>
    </row>
    <row r="220" spans="1:17" ht="24.95" customHeight="1" x14ac:dyDescent="0.25">
      <c r="A220" s="730"/>
      <c r="B220" s="731"/>
      <c r="C220" s="731"/>
      <c r="D220" s="731"/>
      <c r="E220" s="731"/>
      <c r="F220" s="731"/>
      <c r="G220" s="731"/>
      <c r="H220" s="778"/>
    </row>
    <row r="221" spans="1:17" ht="24.95" customHeight="1" x14ac:dyDescent="0.25">
      <c r="A221" s="722" t="s">
        <v>387</v>
      </c>
      <c r="B221" s="723"/>
      <c r="C221" s="252"/>
      <c r="D221" s="252"/>
      <c r="E221" s="252"/>
      <c r="F221" s="252"/>
      <c r="G221" s="252"/>
      <c r="H221" s="253"/>
    </row>
    <row r="222" spans="1:17" ht="24.95" customHeight="1" x14ac:dyDescent="0.25">
      <c r="A222" s="131" t="s">
        <v>289</v>
      </c>
      <c r="B222" s="131" t="s">
        <v>383</v>
      </c>
      <c r="C222" s="6" t="s">
        <v>357</v>
      </c>
      <c r="D222" s="178" t="s">
        <v>365</v>
      </c>
      <c r="E222" s="6" t="s">
        <v>366</v>
      </c>
      <c r="F222" s="6" t="s">
        <v>327</v>
      </c>
      <c r="G222" s="180" t="s">
        <v>367</v>
      </c>
      <c r="H222" s="180" t="s">
        <v>368</v>
      </c>
    </row>
    <row r="223" spans="1:17" ht="15" customHeight="1" x14ac:dyDescent="0.25">
      <c r="A223" s="105">
        <v>1</v>
      </c>
      <c r="B223" s="105" t="s">
        <v>388</v>
      </c>
      <c r="C223" s="361">
        <v>307928.31</v>
      </c>
      <c r="D223" s="106">
        <f>D329+D342+D455+D491+D519+D534+D582+D611+D629+D639+D646+D663+D693+D712+D757+D764+D776+D817+D836+D869+D906</f>
        <v>657804.95000000007</v>
      </c>
      <c r="E223" s="106">
        <f>D223/2</f>
        <v>328902.47500000003</v>
      </c>
      <c r="F223" s="106">
        <f>F329+F342+F455+F491+F519+F534+F582+F611+F629+F639+F646+F663+F693+F712+F757+F764+F776+F817+F836+F869+F906</f>
        <v>360235.99</v>
      </c>
      <c r="G223" s="107"/>
      <c r="H223" s="107"/>
      <c r="J223" t="s">
        <v>426</v>
      </c>
      <c r="K223" s="321"/>
      <c r="L223" s="251"/>
      <c r="M223" s="322"/>
      <c r="N223" s="251"/>
      <c r="O223" s="323"/>
      <c r="P223" s="251"/>
      <c r="Q223" s="323"/>
    </row>
    <row r="224" spans="1:17" ht="15" customHeight="1" x14ac:dyDescent="0.25">
      <c r="A224" s="105">
        <v>3</v>
      </c>
      <c r="B224" s="105" t="s">
        <v>390</v>
      </c>
      <c r="C224" s="361">
        <v>17897.45</v>
      </c>
      <c r="D224" s="106">
        <f>D335+D377+D423+D460+D543+D788+D841+D887</f>
        <v>108381.24999999999</v>
      </c>
      <c r="E224" s="106">
        <f t="shared" ref="E224:E229" si="12">D224/2</f>
        <v>54190.624999999993</v>
      </c>
      <c r="F224" s="106">
        <f>F335+F377+F423+F460+F543+F788+F841+F887</f>
        <v>25960.53</v>
      </c>
      <c r="G224" s="107"/>
      <c r="H224" s="107"/>
      <c r="J224" t="s">
        <v>427</v>
      </c>
      <c r="K224" s="321"/>
      <c r="L224" s="251"/>
      <c r="M224" s="322"/>
      <c r="N224" s="251"/>
      <c r="O224" s="322"/>
      <c r="P224" s="251"/>
      <c r="Q224" s="322"/>
    </row>
    <row r="225" spans="1:17" ht="15" customHeight="1" x14ac:dyDescent="0.25">
      <c r="A225" s="105">
        <v>4</v>
      </c>
      <c r="B225" s="105" t="s">
        <v>391</v>
      </c>
      <c r="C225" s="361">
        <v>231888.53</v>
      </c>
      <c r="D225" s="106">
        <f>D382+D396+D428+D444+D468+D497+D524+D550+D568+D588+D604+D622+D651+D668+D675+D698+D705+D721+D728+D735+D747+D792+D823+D847</f>
        <v>725451.77999999991</v>
      </c>
      <c r="E225" s="106">
        <f t="shared" si="12"/>
        <v>362725.88999999996</v>
      </c>
      <c r="F225" s="106">
        <f>F382+F396+F428+F444+F468+F497+F524+F550+F568+F588+F604+F622+F651+F668+F675+F698+F705+F721+F728+F735+F747+F792+F823+F847</f>
        <v>255093.63000000006</v>
      </c>
      <c r="G225" s="107"/>
      <c r="H225" s="107"/>
      <c r="K225" s="321"/>
      <c r="L225" s="251"/>
      <c r="M225" s="322"/>
      <c r="N225" s="251"/>
      <c r="O225" s="322"/>
      <c r="P225" s="251"/>
      <c r="Q225" s="322"/>
    </row>
    <row r="226" spans="1:17" ht="15" customHeight="1" x14ac:dyDescent="0.25">
      <c r="A226" s="105">
        <v>5</v>
      </c>
      <c r="B226" s="105" t="s">
        <v>389</v>
      </c>
      <c r="C226" s="361">
        <v>78436.94</v>
      </c>
      <c r="D226" s="106">
        <f>D388+D405+D512+D656+D683+D899+D911</f>
        <v>128741.19999999998</v>
      </c>
      <c r="E226" s="106">
        <f t="shared" si="12"/>
        <v>64370.599999999991</v>
      </c>
      <c r="F226" s="106">
        <f>F388+F405+F512+F656+F683+F899+F911</f>
        <v>97336.24</v>
      </c>
      <c r="G226" s="107"/>
      <c r="H226" s="107"/>
      <c r="K226" s="321"/>
      <c r="L226" s="251"/>
      <c r="M226" s="322"/>
      <c r="N226" s="251"/>
      <c r="O226" s="323"/>
      <c r="P226" s="251"/>
      <c r="Q226" s="323"/>
    </row>
    <row r="227" spans="1:17" ht="15" customHeight="1" x14ac:dyDescent="0.25">
      <c r="A227" s="105">
        <v>6</v>
      </c>
      <c r="B227" s="105" t="s">
        <v>392</v>
      </c>
      <c r="C227" s="361">
        <v>1556.17</v>
      </c>
      <c r="D227" s="106">
        <f>D892</f>
        <v>133</v>
      </c>
      <c r="E227" s="106">
        <f t="shared" si="12"/>
        <v>66.5</v>
      </c>
      <c r="F227" s="106">
        <f>F892</f>
        <v>0</v>
      </c>
      <c r="G227" s="107"/>
      <c r="H227" s="107"/>
      <c r="K227" s="324"/>
      <c r="L227" s="251"/>
      <c r="M227" s="251"/>
      <c r="N227" s="251"/>
      <c r="O227" s="323"/>
      <c r="P227" s="251"/>
      <c r="Q227" s="323"/>
    </row>
    <row r="228" spans="1:17" ht="15" customHeight="1" x14ac:dyDescent="0.25">
      <c r="A228" s="105">
        <v>7</v>
      </c>
      <c r="B228" s="105" t="s">
        <v>393</v>
      </c>
      <c r="C228" s="361">
        <v>65441.45</v>
      </c>
      <c r="D228" s="270">
        <f>D410+D437+D477+D557+D573+D593+D740</f>
        <v>54110.200000000004</v>
      </c>
      <c r="E228" s="106">
        <f t="shared" si="12"/>
        <v>27055.100000000002</v>
      </c>
      <c r="F228" s="270">
        <f>F410+F437+F477+F557+F573+F593+F740</f>
        <v>22976.800000000003</v>
      </c>
      <c r="G228" s="107"/>
      <c r="H228" s="107"/>
      <c r="K228" s="324"/>
      <c r="L228" s="251"/>
      <c r="M228" s="251"/>
      <c r="N228" s="251"/>
      <c r="O228" s="323"/>
      <c r="P228" s="251"/>
      <c r="Q228" s="323"/>
    </row>
    <row r="229" spans="1:17" ht="24.95" customHeight="1" x14ac:dyDescent="0.25">
      <c r="A229" s="64"/>
      <c r="B229" s="38" t="s">
        <v>394</v>
      </c>
      <c r="C229" s="61">
        <f>SUM(C223:C228)</f>
        <v>703148.85</v>
      </c>
      <c r="D229" s="61">
        <f>SUM(D223:D228)</f>
        <v>1674622.38</v>
      </c>
      <c r="E229" s="61">
        <f t="shared" si="12"/>
        <v>837311.19</v>
      </c>
      <c r="F229" s="61">
        <f>SUM(F223:F228)</f>
        <v>761603.19000000018</v>
      </c>
      <c r="G229" s="62"/>
      <c r="H229" s="62"/>
      <c r="K229" s="321"/>
      <c r="L229" s="251"/>
      <c r="M229" s="322"/>
      <c r="N229" s="251"/>
      <c r="O229" s="325"/>
      <c r="P229" s="326"/>
      <c r="Q229" s="325"/>
    </row>
    <row r="230" spans="1:17" ht="30" customHeight="1" x14ac:dyDescent="0.25">
      <c r="A230" s="684"/>
      <c r="B230" s="684"/>
      <c r="C230" s="684"/>
      <c r="D230" s="684"/>
      <c r="E230" s="684"/>
      <c r="F230" s="684"/>
      <c r="G230" s="684"/>
      <c r="H230" s="684"/>
    </row>
    <row r="231" spans="1:17" x14ac:dyDescent="0.25">
      <c r="A231" s="4"/>
      <c r="B231" s="4"/>
      <c r="C231" s="4"/>
      <c r="D231" s="3"/>
      <c r="E231" s="3"/>
      <c r="F231" s="3"/>
      <c r="G231" s="3"/>
      <c r="H231" s="5"/>
    </row>
    <row r="232" spans="1:17" x14ac:dyDescent="0.25">
      <c r="A232" s="699" t="s">
        <v>423</v>
      </c>
      <c r="B232" s="699"/>
      <c r="C232" s="699"/>
      <c r="D232" s="699"/>
      <c r="E232" s="699"/>
      <c r="F232" t="s">
        <v>5</v>
      </c>
      <c r="G232" t="s">
        <v>5</v>
      </c>
      <c r="H232" t="s">
        <v>5</v>
      </c>
    </row>
    <row r="233" spans="1:17" x14ac:dyDescent="0.25">
      <c r="A233" s="64" t="s">
        <v>5</v>
      </c>
      <c r="B233" s="645" t="s">
        <v>138</v>
      </c>
      <c r="C233" s="769"/>
      <c r="D233" s="25" t="s">
        <v>424</v>
      </c>
      <c r="E233" s="9" t="s">
        <v>139</v>
      </c>
      <c r="F233" s="9" t="s">
        <v>425</v>
      </c>
      <c r="G233" s="9" t="s">
        <v>0</v>
      </c>
      <c r="H233" s="4" t="s">
        <v>5</v>
      </c>
    </row>
    <row r="234" spans="1:17" x14ac:dyDescent="0.25">
      <c r="A234" s="281" t="s">
        <v>140</v>
      </c>
      <c r="B234" s="726" t="s">
        <v>409</v>
      </c>
      <c r="C234" s="727"/>
      <c r="D234" s="352">
        <f>SUM(D235:D236)</f>
        <v>149208.44</v>
      </c>
      <c r="E234" s="272">
        <f>SUM(E235:E236)</f>
        <v>268079.25</v>
      </c>
      <c r="F234" s="282">
        <f>SUM(F235:F236)</f>
        <v>131481.10999999999</v>
      </c>
      <c r="G234" s="283"/>
      <c r="H234" s="77" t="s">
        <v>5</v>
      </c>
    </row>
    <row r="235" spans="1:17" x14ac:dyDescent="0.25">
      <c r="A235" s="20" t="s">
        <v>141</v>
      </c>
      <c r="B235" s="718" t="s">
        <v>142</v>
      </c>
      <c r="C235" s="719"/>
      <c r="D235" s="353">
        <v>9916.81</v>
      </c>
      <c r="E235" s="17">
        <v>20783.05</v>
      </c>
      <c r="F235" s="28">
        <v>10325.75</v>
      </c>
      <c r="G235" s="18"/>
      <c r="H235" s="4" t="s">
        <v>5</v>
      </c>
    </row>
    <row r="236" spans="1:17" x14ac:dyDescent="0.25">
      <c r="A236" s="20" t="s">
        <v>143</v>
      </c>
      <c r="B236" s="718" t="s">
        <v>144</v>
      </c>
      <c r="C236" s="719"/>
      <c r="D236" s="353">
        <v>139291.63</v>
      </c>
      <c r="E236" s="17">
        <v>247296.2</v>
      </c>
      <c r="F236" s="28">
        <v>121155.36</v>
      </c>
      <c r="G236" s="18"/>
      <c r="H236" s="4" t="s">
        <v>5</v>
      </c>
    </row>
    <row r="237" spans="1:17" x14ac:dyDescent="0.25">
      <c r="A237" s="281" t="s">
        <v>145</v>
      </c>
      <c r="B237" s="720" t="s">
        <v>146</v>
      </c>
      <c r="C237" s="721"/>
      <c r="D237" s="354">
        <f>SUM(D238)</f>
        <v>2654.46</v>
      </c>
      <c r="E237" s="272">
        <f>SUM(E238)</f>
        <v>3318.1</v>
      </c>
      <c r="F237" s="282">
        <f>SUM(F238)</f>
        <v>2645.63</v>
      </c>
      <c r="G237" s="283"/>
      <c r="H237" s="78" t="s">
        <v>5</v>
      </c>
    </row>
    <row r="238" spans="1:17" x14ac:dyDescent="0.25">
      <c r="A238" s="20" t="s">
        <v>147</v>
      </c>
      <c r="B238" s="718" t="s">
        <v>148</v>
      </c>
      <c r="C238" s="719"/>
      <c r="D238" s="353">
        <v>2654.46</v>
      </c>
      <c r="E238" s="17">
        <v>3318.1</v>
      </c>
      <c r="F238" s="28">
        <v>2645.63</v>
      </c>
      <c r="G238" s="18"/>
      <c r="H238" s="4" t="s">
        <v>5</v>
      </c>
    </row>
    <row r="239" spans="1:17" x14ac:dyDescent="0.25">
      <c r="A239" s="281" t="s">
        <v>149</v>
      </c>
      <c r="B239" s="720" t="s">
        <v>150</v>
      </c>
      <c r="C239" s="721"/>
      <c r="D239" s="354">
        <f>SUM(D240)</f>
        <v>21404.85</v>
      </c>
      <c r="E239" s="272">
        <f>SUM(E240)</f>
        <v>55079.9</v>
      </c>
      <c r="F239" s="282">
        <f>SUM(F240)</f>
        <v>35699.760000000002</v>
      </c>
      <c r="G239" s="283"/>
      <c r="H239" s="78" t="s">
        <v>5</v>
      </c>
    </row>
    <row r="240" spans="1:17" x14ac:dyDescent="0.25">
      <c r="A240" s="20" t="s">
        <v>151</v>
      </c>
      <c r="B240" s="718" t="s">
        <v>152</v>
      </c>
      <c r="C240" s="719"/>
      <c r="D240" s="353">
        <v>21404.85</v>
      </c>
      <c r="E240" s="17">
        <v>55079.9</v>
      </c>
      <c r="F240" s="28">
        <v>35699.760000000002</v>
      </c>
      <c r="G240" s="18"/>
      <c r="H240" s="4" t="s">
        <v>5</v>
      </c>
    </row>
    <row r="241" spans="1:8" x14ac:dyDescent="0.25">
      <c r="A241" s="281" t="s">
        <v>153</v>
      </c>
      <c r="B241" s="720" t="s">
        <v>154</v>
      </c>
      <c r="C241" s="721"/>
      <c r="D241" s="354">
        <f>SUM(D242:D243)</f>
        <v>94609.53</v>
      </c>
      <c r="E241" s="272">
        <f>SUM(E242:E243)</f>
        <v>122942.40000000001</v>
      </c>
      <c r="F241" s="282">
        <f>SUM(F242:F243)</f>
        <v>108810.34</v>
      </c>
      <c r="G241" s="283"/>
      <c r="H241" s="78" t="s">
        <v>5</v>
      </c>
    </row>
    <row r="242" spans="1:8" x14ac:dyDescent="0.25">
      <c r="A242" s="20" t="s">
        <v>155</v>
      </c>
      <c r="B242" s="718" t="s">
        <v>156</v>
      </c>
      <c r="C242" s="719"/>
      <c r="D242" s="353">
        <v>23829.64</v>
      </c>
      <c r="E242" s="17">
        <v>15926.6</v>
      </c>
      <c r="F242" s="28">
        <v>23921.09</v>
      </c>
      <c r="G242" s="18"/>
      <c r="H242" s="4" t="s">
        <v>5</v>
      </c>
    </row>
    <row r="243" spans="1:8" x14ac:dyDescent="0.25">
      <c r="A243" s="20" t="s">
        <v>157</v>
      </c>
      <c r="B243" s="718" t="s">
        <v>158</v>
      </c>
      <c r="C243" s="719"/>
      <c r="D243" s="353">
        <v>70779.89</v>
      </c>
      <c r="E243" s="17">
        <v>107015.8</v>
      </c>
      <c r="F243" s="28">
        <v>84889.25</v>
      </c>
      <c r="G243" s="18"/>
      <c r="H243" s="4" t="s">
        <v>5</v>
      </c>
    </row>
    <row r="244" spans="1:8" x14ac:dyDescent="0.25">
      <c r="A244" s="281" t="s">
        <v>159</v>
      </c>
      <c r="B244" s="720" t="s">
        <v>160</v>
      </c>
      <c r="C244" s="721"/>
      <c r="D244" s="354">
        <f>SUM(D245:D246)</f>
        <v>31032.92</v>
      </c>
      <c r="E244" s="272">
        <f>SUM(E245:E246)</f>
        <v>41144</v>
      </c>
      <c r="F244" s="282">
        <f>SUM(F245:F246)</f>
        <v>12080.7</v>
      </c>
      <c r="G244" s="283"/>
      <c r="H244" s="78" t="s">
        <v>5</v>
      </c>
    </row>
    <row r="245" spans="1:8" x14ac:dyDescent="0.25">
      <c r="A245" s="20" t="s">
        <v>161</v>
      </c>
      <c r="B245" s="718" t="s">
        <v>162</v>
      </c>
      <c r="C245" s="719"/>
      <c r="D245" s="353">
        <v>26204.84</v>
      </c>
      <c r="E245" s="17">
        <v>33180.699999999997</v>
      </c>
      <c r="F245" s="28">
        <v>7337.07</v>
      </c>
      <c r="G245" s="18"/>
      <c r="H245" s="4" t="s">
        <v>5</v>
      </c>
    </row>
    <row r="246" spans="1:8" x14ac:dyDescent="0.25">
      <c r="A246" s="20" t="s">
        <v>163</v>
      </c>
      <c r="B246" s="718" t="s">
        <v>164</v>
      </c>
      <c r="C246" s="719"/>
      <c r="D246" s="353">
        <v>4828.08</v>
      </c>
      <c r="E246" s="17">
        <v>7963.3</v>
      </c>
      <c r="F246" s="28">
        <v>4743.63</v>
      </c>
      <c r="G246" s="18"/>
      <c r="H246" s="4" t="s">
        <v>5</v>
      </c>
    </row>
    <row r="247" spans="1:8" x14ac:dyDescent="0.25">
      <c r="A247" s="281" t="s">
        <v>165</v>
      </c>
      <c r="B247" s="728" t="s">
        <v>410</v>
      </c>
      <c r="C247" s="729"/>
      <c r="D247" s="352">
        <f>SUM(D248:D251)</f>
        <v>211354.46000000002</v>
      </c>
      <c r="E247" s="272">
        <f>SUM(E248:E251)</f>
        <v>637426.26</v>
      </c>
      <c r="F247" s="282">
        <f>SUM(F248:F251)</f>
        <v>225637.09999999998</v>
      </c>
      <c r="G247" s="283"/>
      <c r="H247" s="77" t="s">
        <v>5</v>
      </c>
    </row>
    <row r="248" spans="1:8" x14ac:dyDescent="0.25">
      <c r="A248" s="20" t="s">
        <v>166</v>
      </c>
      <c r="B248" s="718" t="s">
        <v>167</v>
      </c>
      <c r="C248" s="719"/>
      <c r="D248" s="353">
        <v>67549.19</v>
      </c>
      <c r="E248" s="17">
        <v>371623.7</v>
      </c>
      <c r="F248" s="28">
        <v>133565.35999999999</v>
      </c>
      <c r="G248" s="18"/>
      <c r="H248" s="4" t="s">
        <v>5</v>
      </c>
    </row>
    <row r="249" spans="1:8" x14ac:dyDescent="0.25">
      <c r="A249" s="20" t="s">
        <v>168</v>
      </c>
      <c r="B249" s="718" t="s">
        <v>169</v>
      </c>
      <c r="C249" s="719"/>
      <c r="D249" s="353">
        <v>57392.01</v>
      </c>
      <c r="E249" s="17">
        <v>67688.5</v>
      </c>
      <c r="F249" s="28">
        <v>27556.27</v>
      </c>
      <c r="G249" s="18"/>
      <c r="H249" s="4" t="s">
        <v>5</v>
      </c>
    </row>
    <row r="250" spans="1:8" x14ac:dyDescent="0.25">
      <c r="A250" s="20" t="s">
        <v>170</v>
      </c>
      <c r="B250" s="718" t="s">
        <v>171</v>
      </c>
      <c r="C250" s="719"/>
      <c r="D250" s="353">
        <v>36235.730000000003</v>
      </c>
      <c r="E250" s="17">
        <v>114141.4</v>
      </c>
      <c r="F250" s="28">
        <v>26916.34</v>
      </c>
      <c r="G250" s="18"/>
      <c r="H250" s="4" t="s">
        <v>5</v>
      </c>
    </row>
    <row r="251" spans="1:8" x14ac:dyDescent="0.25">
      <c r="A251" s="20" t="s">
        <v>172</v>
      </c>
      <c r="B251" s="125" t="s">
        <v>173</v>
      </c>
      <c r="C251" s="20"/>
      <c r="D251" s="353">
        <v>50177.53</v>
      </c>
      <c r="E251" s="17">
        <v>83972.66</v>
      </c>
      <c r="F251" s="28">
        <v>37599.129999999997</v>
      </c>
      <c r="G251" s="18"/>
      <c r="H251" s="4" t="s">
        <v>5</v>
      </c>
    </row>
    <row r="252" spans="1:8" x14ac:dyDescent="0.25">
      <c r="A252" s="281" t="s">
        <v>174</v>
      </c>
      <c r="B252" s="720" t="s">
        <v>175</v>
      </c>
      <c r="C252" s="721"/>
      <c r="D252" s="354">
        <f>SUM(D253)</f>
        <v>3226.64</v>
      </c>
      <c r="E252" s="272">
        <f>SUM(E253)</f>
        <v>18713.599999999999</v>
      </c>
      <c r="F252" s="282">
        <f>SUM(F253)</f>
        <v>18982.73</v>
      </c>
      <c r="G252" s="283"/>
      <c r="H252" s="78" t="s">
        <v>5</v>
      </c>
    </row>
    <row r="253" spans="1:8" x14ac:dyDescent="0.25">
      <c r="A253" s="20" t="s">
        <v>176</v>
      </c>
      <c r="B253" s="718" t="s">
        <v>177</v>
      </c>
      <c r="C253" s="719"/>
      <c r="D253" s="353">
        <v>3226.64</v>
      </c>
      <c r="E253" s="17">
        <v>18713.599999999999</v>
      </c>
      <c r="F253" s="28">
        <v>18982.73</v>
      </c>
      <c r="G253" s="18"/>
      <c r="H253" s="4" t="s">
        <v>5</v>
      </c>
    </row>
    <row r="254" spans="1:8" x14ac:dyDescent="0.25">
      <c r="A254" s="281" t="s">
        <v>178</v>
      </c>
      <c r="B254" s="720" t="s">
        <v>179</v>
      </c>
      <c r="C254" s="721"/>
      <c r="D254" s="354">
        <f>SUM(D255:D257)</f>
        <v>34113.440000000002</v>
      </c>
      <c r="E254" s="272">
        <f>SUM(E255:E257)</f>
        <v>183157.9</v>
      </c>
      <c r="F254" s="282">
        <f>SUM(F255:F257)</f>
        <v>38486.639999999999</v>
      </c>
      <c r="G254" s="283"/>
      <c r="H254" s="78" t="s">
        <v>5</v>
      </c>
    </row>
    <row r="255" spans="1:8" x14ac:dyDescent="0.25">
      <c r="A255" s="20" t="s">
        <v>180</v>
      </c>
      <c r="B255" s="718" t="s">
        <v>181</v>
      </c>
      <c r="C255" s="719"/>
      <c r="D255" s="353">
        <v>17867.97</v>
      </c>
      <c r="E255" s="17">
        <v>39153.1</v>
      </c>
      <c r="F255" s="28">
        <v>17107.419999999998</v>
      </c>
      <c r="G255" s="18"/>
      <c r="H255" s="4" t="s">
        <v>5</v>
      </c>
    </row>
    <row r="256" spans="1:8" x14ac:dyDescent="0.25">
      <c r="A256" s="20" t="s">
        <v>182</v>
      </c>
      <c r="B256" s="718" t="s">
        <v>183</v>
      </c>
      <c r="C256" s="719"/>
      <c r="D256" s="353">
        <v>10538.39</v>
      </c>
      <c r="E256" s="17">
        <v>132723.4</v>
      </c>
      <c r="F256" s="28">
        <v>9574.76</v>
      </c>
      <c r="G256" s="18"/>
      <c r="H256" s="4" t="s">
        <v>5</v>
      </c>
    </row>
    <row r="257" spans="1:10" x14ac:dyDescent="0.25">
      <c r="A257" s="20" t="s">
        <v>184</v>
      </c>
      <c r="B257" s="718" t="s">
        <v>185</v>
      </c>
      <c r="C257" s="719"/>
      <c r="D257" s="353">
        <v>5707.08</v>
      </c>
      <c r="E257" s="17">
        <v>11281.4</v>
      </c>
      <c r="F257" s="28">
        <v>11804.46</v>
      </c>
      <c r="G257" s="18"/>
      <c r="H257" s="4" t="s">
        <v>5</v>
      </c>
    </row>
    <row r="258" spans="1:10" x14ac:dyDescent="0.25">
      <c r="A258" s="281" t="s">
        <v>186</v>
      </c>
      <c r="B258" s="720" t="s">
        <v>187</v>
      </c>
      <c r="C258" s="721"/>
      <c r="D258" s="354">
        <f>SUM(D259:D260)</f>
        <v>148371.08000000002</v>
      </c>
      <c r="E258" s="272">
        <f>SUM(E259:E260)</f>
        <v>320201.27</v>
      </c>
      <c r="F258" s="282">
        <f>SUM(F259:F260)</f>
        <v>177581.1</v>
      </c>
      <c r="G258" s="283"/>
      <c r="H258" s="78" t="s">
        <v>5</v>
      </c>
    </row>
    <row r="259" spans="1:10" x14ac:dyDescent="0.25">
      <c r="A259" s="20" t="s">
        <v>188</v>
      </c>
      <c r="B259" s="718" t="s">
        <v>189</v>
      </c>
      <c r="C259" s="719"/>
      <c r="D259" s="353">
        <v>135696.29</v>
      </c>
      <c r="E259" s="17">
        <v>297637.87</v>
      </c>
      <c r="F259" s="28">
        <v>166923.47</v>
      </c>
      <c r="G259" s="18"/>
      <c r="H259" s="4" t="s">
        <v>5</v>
      </c>
    </row>
    <row r="260" spans="1:10" x14ac:dyDescent="0.25">
      <c r="A260" s="20" t="s">
        <v>190</v>
      </c>
      <c r="B260" s="718" t="s">
        <v>191</v>
      </c>
      <c r="C260" s="719"/>
      <c r="D260" s="353">
        <v>12674.79</v>
      </c>
      <c r="E260" s="17">
        <v>22563.4</v>
      </c>
      <c r="F260" s="28">
        <v>10657.63</v>
      </c>
      <c r="G260" s="18"/>
      <c r="H260" s="4" t="s">
        <v>5</v>
      </c>
    </row>
    <row r="261" spans="1:10" x14ac:dyDescent="0.25">
      <c r="A261" s="281">
        <v>10</v>
      </c>
      <c r="B261" s="720" t="s">
        <v>192</v>
      </c>
      <c r="C261" s="721"/>
      <c r="D261" s="354">
        <f>SUM(D262:D263)</f>
        <v>8428.44</v>
      </c>
      <c r="E261" s="272">
        <f>SUM(E262:E263)</f>
        <v>24559.699999999997</v>
      </c>
      <c r="F261" s="282">
        <f>SUM(F262:F263)</f>
        <v>10198.08</v>
      </c>
      <c r="G261" s="283"/>
      <c r="H261" s="78" t="s">
        <v>5</v>
      </c>
    </row>
    <row r="262" spans="1:10" x14ac:dyDescent="0.25">
      <c r="A262" s="20">
        <v>104</v>
      </c>
      <c r="B262" s="718" t="s">
        <v>193</v>
      </c>
      <c r="C262" s="719"/>
      <c r="D262" s="353">
        <v>8428.44</v>
      </c>
      <c r="E262" s="17">
        <v>16590.3</v>
      </c>
      <c r="F262" s="28">
        <v>10198.08</v>
      </c>
      <c r="G262" s="18"/>
      <c r="H262" s="4" t="s">
        <v>5</v>
      </c>
    </row>
    <row r="263" spans="1:10" x14ac:dyDescent="0.25">
      <c r="A263" s="20">
        <v>107</v>
      </c>
      <c r="B263" s="718" t="s">
        <v>194</v>
      </c>
      <c r="C263" s="719"/>
      <c r="D263" s="353">
        <v>0</v>
      </c>
      <c r="E263" s="17">
        <v>7969.4</v>
      </c>
      <c r="F263" s="28">
        <v>0</v>
      </c>
      <c r="G263" s="18"/>
      <c r="H263" s="4" t="s">
        <v>5</v>
      </c>
    </row>
    <row r="264" spans="1:10" x14ac:dyDescent="0.25">
      <c r="A264" s="64" t="s">
        <v>5</v>
      </c>
      <c r="B264" s="805" t="s">
        <v>195</v>
      </c>
      <c r="C264" s="806"/>
      <c r="D264" s="355">
        <f>SUM(D234,D237,D239,D241,D244,D247,D252,D254,D258,D261)</f>
        <v>704404.26</v>
      </c>
      <c r="E264" s="44">
        <f>E234+E237+E239+E241+E244+E247+E252+E254+E258+E261</f>
        <v>1674622.3800000001</v>
      </c>
      <c r="F264" s="79">
        <f>F234+F237+F239+F241+F244+F247+F252+F254+F258+F261</f>
        <v>761603.19</v>
      </c>
      <c r="G264" s="45"/>
      <c r="H264" s="78" t="s">
        <v>5</v>
      </c>
    </row>
    <row r="265" spans="1:10" ht="24.95" customHeight="1" x14ac:dyDescent="0.25">
      <c r="A265" s="4"/>
      <c r="B265" s="263"/>
      <c r="C265" s="263"/>
      <c r="D265" s="263"/>
      <c r="E265" s="264"/>
      <c r="F265" s="264"/>
      <c r="G265" s="265"/>
      <c r="H265" s="78"/>
    </row>
    <row r="266" spans="1:10" x14ac:dyDescent="0.25">
      <c r="A266" s="699" t="s">
        <v>405</v>
      </c>
      <c r="B266" s="700"/>
      <c r="C266" s="700"/>
      <c r="D266" s="700"/>
      <c r="E266" s="700"/>
      <c r="F266" s="700"/>
      <c r="G266" s="700"/>
      <c r="H266" s="700"/>
    </row>
    <row r="268" spans="1:10" x14ac:dyDescent="0.25">
      <c r="A268" s="266" t="s">
        <v>397</v>
      </c>
      <c r="B268" s="267"/>
      <c r="C268" s="267"/>
      <c r="D268" s="267"/>
      <c r="E268" s="267"/>
      <c r="F268" s="267"/>
      <c r="G268" s="267"/>
      <c r="H268" s="267"/>
    </row>
    <row r="269" spans="1:10" ht="24.95" customHeight="1" x14ac:dyDescent="0.25">
      <c r="A269" s="775" t="s">
        <v>356</v>
      </c>
      <c r="B269" s="776"/>
      <c r="C269" s="6" t="s">
        <v>357</v>
      </c>
      <c r="D269" s="178" t="s">
        <v>365</v>
      </c>
      <c r="E269" s="6" t="s">
        <v>366</v>
      </c>
      <c r="F269" s="6" t="s">
        <v>327</v>
      </c>
      <c r="G269" s="180" t="s">
        <v>367</v>
      </c>
      <c r="H269" s="180" t="s">
        <v>368</v>
      </c>
      <c r="J269" t="s">
        <v>422</v>
      </c>
    </row>
    <row r="270" spans="1:10" x14ac:dyDescent="0.25">
      <c r="A270" s="747">
        <v>1</v>
      </c>
      <c r="B270" s="748"/>
      <c r="C270" s="182">
        <v>2</v>
      </c>
      <c r="D270" s="183">
        <v>3</v>
      </c>
      <c r="E270" s="181">
        <v>4</v>
      </c>
      <c r="F270" s="183">
        <v>5</v>
      </c>
      <c r="G270" s="182">
        <v>6</v>
      </c>
      <c r="H270" s="182">
        <v>7</v>
      </c>
    </row>
    <row r="271" spans="1:10" ht="20.100000000000001" customHeight="1" x14ac:dyDescent="0.25">
      <c r="A271" s="189">
        <v>8</v>
      </c>
      <c r="B271" s="189" t="s">
        <v>332</v>
      </c>
      <c r="C271" s="186"/>
      <c r="D271" s="207">
        <f t="shared" ref="D271:E273" si="13">SUM(D272)</f>
        <v>0</v>
      </c>
      <c r="E271" s="207">
        <f t="shared" si="13"/>
        <v>0</v>
      </c>
      <c r="F271" s="186">
        <v>0</v>
      </c>
      <c r="G271" s="186">
        <v>0</v>
      </c>
      <c r="H271" s="207">
        <v>0</v>
      </c>
    </row>
    <row r="272" spans="1:10" ht="20.100000000000001" customHeight="1" x14ac:dyDescent="0.25">
      <c r="A272" s="201">
        <v>84</v>
      </c>
      <c r="B272" s="201" t="s">
        <v>131</v>
      </c>
      <c r="C272" s="198"/>
      <c r="D272" s="211">
        <f t="shared" si="13"/>
        <v>0</v>
      </c>
      <c r="E272" s="211">
        <f t="shared" si="13"/>
        <v>0</v>
      </c>
      <c r="F272" s="198">
        <v>0</v>
      </c>
      <c r="G272" s="198">
        <v>0</v>
      </c>
      <c r="H272" s="256">
        <v>0</v>
      </c>
    </row>
    <row r="273" spans="1:10" ht="20.100000000000001" customHeight="1" x14ac:dyDescent="0.25">
      <c r="A273" s="212">
        <v>844</v>
      </c>
      <c r="B273" s="205" t="s">
        <v>132</v>
      </c>
      <c r="C273" s="192"/>
      <c r="D273" s="213">
        <f t="shared" si="13"/>
        <v>0</v>
      </c>
      <c r="E273" s="213">
        <f t="shared" si="13"/>
        <v>0</v>
      </c>
      <c r="F273" s="195">
        <v>0</v>
      </c>
      <c r="G273" s="195">
        <v>0</v>
      </c>
      <c r="H273" s="289">
        <v>0</v>
      </c>
    </row>
    <row r="274" spans="1:10" ht="20.100000000000001" customHeight="1" x14ac:dyDescent="0.25">
      <c r="A274" s="76">
        <v>8445</v>
      </c>
      <c r="B274" s="42" t="s">
        <v>133</v>
      </c>
      <c r="C274" s="17">
        <v>0</v>
      </c>
      <c r="D274" s="128">
        <v>0</v>
      </c>
      <c r="E274" s="128">
        <v>0</v>
      </c>
      <c r="F274" s="58">
        <v>0</v>
      </c>
      <c r="G274" s="58">
        <v>0</v>
      </c>
      <c r="H274" s="290">
        <v>0</v>
      </c>
    </row>
    <row r="275" spans="1:10" ht="20.100000000000001" customHeight="1" x14ac:dyDescent="0.25">
      <c r="A275" s="208">
        <v>5</v>
      </c>
      <c r="B275" s="208" t="s">
        <v>333</v>
      </c>
      <c r="C275" s="209"/>
      <c r="D275" s="210">
        <f>SUM(D276)</f>
        <v>0</v>
      </c>
      <c r="E275" s="210">
        <f>SUM(E276)</f>
        <v>0</v>
      </c>
      <c r="F275" s="209"/>
      <c r="G275" s="209">
        <v>0</v>
      </c>
      <c r="H275" s="207">
        <v>0</v>
      </c>
    </row>
    <row r="276" spans="1:10" ht="20.100000000000001" customHeight="1" x14ac:dyDescent="0.25">
      <c r="A276" s="201">
        <v>54</v>
      </c>
      <c r="B276" s="201" t="s">
        <v>369</v>
      </c>
      <c r="C276" s="198"/>
      <c r="D276" s="211">
        <f>D277+D279</f>
        <v>0</v>
      </c>
      <c r="E276" s="211">
        <f>E277+E279</f>
        <v>0</v>
      </c>
      <c r="F276" s="198">
        <v>0</v>
      </c>
      <c r="G276" s="198">
        <v>0</v>
      </c>
      <c r="H276" s="256">
        <v>0</v>
      </c>
    </row>
    <row r="277" spans="1:10" ht="20.100000000000001" customHeight="1" x14ac:dyDescent="0.25">
      <c r="A277" s="212">
        <v>544</v>
      </c>
      <c r="B277" s="205" t="s">
        <v>134</v>
      </c>
      <c r="C277" s="192"/>
      <c r="D277" s="213">
        <v>0</v>
      </c>
      <c r="E277" s="213">
        <v>0</v>
      </c>
      <c r="F277" s="195">
        <v>0</v>
      </c>
      <c r="G277" s="195">
        <v>0</v>
      </c>
      <c r="H277" s="289">
        <v>0</v>
      </c>
    </row>
    <row r="278" spans="1:10" ht="20.100000000000001" customHeight="1" x14ac:dyDescent="0.25">
      <c r="A278" s="76">
        <v>5445</v>
      </c>
      <c r="B278" s="42" t="s">
        <v>135</v>
      </c>
      <c r="C278" s="17">
        <v>0</v>
      </c>
      <c r="D278" s="128">
        <v>0</v>
      </c>
      <c r="E278" s="128">
        <v>0</v>
      </c>
      <c r="F278" s="58">
        <v>0</v>
      </c>
      <c r="G278" s="58">
        <v>0</v>
      </c>
      <c r="H278" s="290">
        <v>0</v>
      </c>
    </row>
    <row r="279" spans="1:10" ht="20.100000000000001" customHeight="1" x14ac:dyDescent="0.25">
      <c r="A279" s="212">
        <v>547</v>
      </c>
      <c r="B279" s="205" t="s">
        <v>136</v>
      </c>
      <c r="C279" s="192"/>
      <c r="D279" s="213">
        <f>SUM(D280)</f>
        <v>0</v>
      </c>
      <c r="E279" s="213">
        <f>SUM(E280)</f>
        <v>0</v>
      </c>
      <c r="F279" s="195">
        <v>0</v>
      </c>
      <c r="G279" s="195">
        <v>0</v>
      </c>
      <c r="H279" s="289">
        <v>0</v>
      </c>
    </row>
    <row r="280" spans="1:10" ht="20.100000000000001" customHeight="1" x14ac:dyDescent="0.25">
      <c r="A280" s="76">
        <v>5471</v>
      </c>
      <c r="B280" s="42" t="s">
        <v>137</v>
      </c>
      <c r="C280" s="17">
        <v>0</v>
      </c>
      <c r="D280" s="128">
        <v>0</v>
      </c>
      <c r="E280" s="128">
        <v>0</v>
      </c>
      <c r="F280" s="58">
        <v>0</v>
      </c>
      <c r="G280" s="58">
        <v>0</v>
      </c>
      <c r="H280" s="290">
        <v>0</v>
      </c>
    </row>
    <row r="281" spans="1:10" ht="20.100000000000001" customHeight="1" x14ac:dyDescent="0.25">
      <c r="A281" s="258"/>
      <c r="B281" s="259"/>
      <c r="C281" s="31"/>
      <c r="D281" s="260"/>
      <c r="E281" s="260"/>
      <c r="F281" s="261"/>
      <c r="G281" s="261"/>
      <c r="H281" s="262"/>
    </row>
    <row r="282" spans="1:10" ht="20.100000000000001" customHeight="1" x14ac:dyDescent="0.25">
      <c r="A282" s="699" t="s">
        <v>398</v>
      </c>
      <c r="B282" s="699"/>
      <c r="C282" s="699"/>
      <c r="D282" s="699"/>
      <c r="E282" s="699"/>
      <c r="F282" s="699"/>
      <c r="G282" s="699"/>
      <c r="H282" s="699"/>
    </row>
    <row r="283" spans="1:10" ht="20.100000000000001" customHeight="1" x14ac:dyDescent="0.25">
      <c r="A283" s="701"/>
      <c r="B283" s="701"/>
      <c r="C283" s="701"/>
      <c r="D283" s="701"/>
      <c r="E283" s="701"/>
      <c r="F283" s="701"/>
      <c r="G283" s="701"/>
      <c r="H283" s="701"/>
    </row>
    <row r="284" spans="1:10" ht="20.100000000000001" customHeight="1" x14ac:dyDescent="0.25">
      <c r="A284" s="722" t="s">
        <v>332</v>
      </c>
      <c r="B284" s="723"/>
      <c r="C284" s="248"/>
      <c r="D284" s="248"/>
      <c r="E284" s="248"/>
      <c r="F284" s="248"/>
      <c r="G284" s="249"/>
      <c r="H284" s="249"/>
    </row>
    <row r="285" spans="1:10" ht="24.95" customHeight="1" x14ac:dyDescent="0.25">
      <c r="A285" s="131" t="s">
        <v>289</v>
      </c>
      <c r="B285" s="131" t="s">
        <v>383</v>
      </c>
      <c r="C285" s="6" t="s">
        <v>357</v>
      </c>
      <c r="D285" s="178" t="s">
        <v>365</v>
      </c>
      <c r="E285" s="6" t="s">
        <v>366</v>
      </c>
      <c r="F285" s="6" t="s">
        <v>327</v>
      </c>
      <c r="G285" s="180" t="s">
        <v>367</v>
      </c>
      <c r="H285" s="180" t="s">
        <v>368</v>
      </c>
      <c r="J285" t="s">
        <v>422</v>
      </c>
    </row>
    <row r="286" spans="1:10" ht="15" customHeight="1" x14ac:dyDescent="0.25">
      <c r="A286" s="105">
        <v>1</v>
      </c>
      <c r="B286" s="105" t="s">
        <v>290</v>
      </c>
      <c r="C286" s="106">
        <v>0</v>
      </c>
      <c r="D286" s="106">
        <v>0</v>
      </c>
      <c r="E286" s="106">
        <v>0</v>
      </c>
      <c r="F286" s="106">
        <v>0</v>
      </c>
      <c r="G286" s="292">
        <v>0</v>
      </c>
      <c r="H286" s="292">
        <v>0</v>
      </c>
    </row>
    <row r="287" spans="1:10" ht="15" customHeight="1" x14ac:dyDescent="0.25">
      <c r="A287" s="105">
        <v>3</v>
      </c>
      <c r="B287" s="105" t="s">
        <v>291</v>
      </c>
      <c r="C287" s="106">
        <v>0</v>
      </c>
      <c r="D287" s="106">
        <v>0</v>
      </c>
      <c r="E287" s="106">
        <v>0</v>
      </c>
      <c r="F287" s="106">
        <v>0</v>
      </c>
      <c r="G287" s="292">
        <v>0</v>
      </c>
      <c r="H287" s="292">
        <v>0</v>
      </c>
    </row>
    <row r="288" spans="1:10" ht="15" customHeight="1" x14ac:dyDescent="0.25">
      <c r="A288" s="105">
        <v>4</v>
      </c>
      <c r="B288" s="105" t="s">
        <v>288</v>
      </c>
      <c r="C288" s="106">
        <v>0</v>
      </c>
      <c r="D288" s="106">
        <v>0</v>
      </c>
      <c r="E288" s="106">
        <v>0</v>
      </c>
      <c r="F288" s="106">
        <v>0</v>
      </c>
      <c r="G288" s="292">
        <v>0</v>
      </c>
      <c r="H288" s="292">
        <v>0</v>
      </c>
    </row>
    <row r="289" spans="1:8" ht="15" customHeight="1" x14ac:dyDescent="0.25">
      <c r="A289" s="105">
        <v>5</v>
      </c>
      <c r="B289" s="105" t="s">
        <v>292</v>
      </c>
      <c r="C289" s="106">
        <v>0</v>
      </c>
      <c r="D289" s="106">
        <v>0</v>
      </c>
      <c r="E289" s="106">
        <v>0</v>
      </c>
      <c r="F289" s="106">
        <v>0</v>
      </c>
      <c r="G289" s="292">
        <v>0</v>
      </c>
      <c r="H289" s="292">
        <v>0</v>
      </c>
    </row>
    <row r="290" spans="1:8" ht="15" customHeight="1" x14ac:dyDescent="0.25">
      <c r="A290" s="105">
        <v>6</v>
      </c>
      <c r="B290" s="105" t="s">
        <v>385</v>
      </c>
      <c r="C290" s="106">
        <v>0</v>
      </c>
      <c r="D290" s="106">
        <v>0</v>
      </c>
      <c r="E290" s="106">
        <v>0</v>
      </c>
      <c r="F290" s="106">
        <v>0</v>
      </c>
      <c r="G290" s="292">
        <v>0</v>
      </c>
      <c r="H290" s="292">
        <v>0</v>
      </c>
    </row>
    <row r="291" spans="1:8" ht="15" customHeight="1" x14ac:dyDescent="0.25">
      <c r="A291" s="105">
        <v>7</v>
      </c>
      <c r="B291" s="105" t="s">
        <v>31</v>
      </c>
      <c r="C291" s="106">
        <v>0</v>
      </c>
      <c r="D291" s="106">
        <v>0</v>
      </c>
      <c r="E291" s="106">
        <v>0</v>
      </c>
      <c r="F291" s="106">
        <v>0</v>
      </c>
      <c r="G291" s="292">
        <v>0</v>
      </c>
      <c r="H291" s="292">
        <v>0</v>
      </c>
    </row>
    <row r="292" spans="1:8" ht="20.100000000000001" customHeight="1" x14ac:dyDescent="0.25">
      <c r="A292" s="64"/>
      <c r="B292" s="38" t="s">
        <v>386</v>
      </c>
      <c r="C292" s="61"/>
      <c r="D292" s="61">
        <v>0</v>
      </c>
      <c r="E292" s="61">
        <v>0</v>
      </c>
      <c r="F292" s="61">
        <v>0</v>
      </c>
      <c r="G292" s="61">
        <v>0</v>
      </c>
      <c r="H292" s="61">
        <v>0</v>
      </c>
    </row>
    <row r="293" spans="1:8" ht="20.100000000000001" customHeight="1" x14ac:dyDescent="0.25">
      <c r="A293" s="730"/>
      <c r="B293" s="731"/>
      <c r="C293" s="731"/>
      <c r="D293" s="731"/>
      <c r="E293" s="731"/>
      <c r="F293" s="731"/>
      <c r="G293" s="731"/>
      <c r="H293" s="778"/>
    </row>
    <row r="294" spans="1:8" ht="20.100000000000001" customHeight="1" x14ac:dyDescent="0.25">
      <c r="A294" s="722" t="s">
        <v>396</v>
      </c>
      <c r="B294" s="723"/>
      <c r="C294" s="252"/>
      <c r="D294" s="252"/>
      <c r="E294" s="252"/>
      <c r="F294" s="252"/>
      <c r="G294" s="252"/>
      <c r="H294" s="253"/>
    </row>
    <row r="295" spans="1:8" ht="24.95" customHeight="1" x14ac:dyDescent="0.25">
      <c r="A295" s="131" t="s">
        <v>289</v>
      </c>
      <c r="B295" s="131" t="s">
        <v>383</v>
      </c>
      <c r="C295" s="6" t="s">
        <v>357</v>
      </c>
      <c r="D295" s="178" t="s">
        <v>365</v>
      </c>
      <c r="E295" s="6" t="s">
        <v>366</v>
      </c>
      <c r="F295" s="6" t="s">
        <v>327</v>
      </c>
      <c r="G295" s="180" t="s">
        <v>367</v>
      </c>
      <c r="H295" s="180" t="s">
        <v>368</v>
      </c>
    </row>
    <row r="296" spans="1:8" ht="15" customHeight="1" x14ac:dyDescent="0.25">
      <c r="A296" s="105">
        <v>1</v>
      </c>
      <c r="B296" s="105" t="s">
        <v>388</v>
      </c>
      <c r="C296" s="106">
        <v>0</v>
      </c>
      <c r="D296" s="106">
        <v>0</v>
      </c>
      <c r="E296" s="106">
        <v>0</v>
      </c>
      <c r="F296" s="106">
        <v>0</v>
      </c>
      <c r="G296" s="293">
        <v>0</v>
      </c>
      <c r="H296" s="293">
        <v>0</v>
      </c>
    </row>
    <row r="297" spans="1:8" ht="15" customHeight="1" x14ac:dyDescent="0.25">
      <c r="A297" s="105">
        <v>3</v>
      </c>
      <c r="B297" s="105" t="s">
        <v>390</v>
      </c>
      <c r="C297" s="106">
        <v>0</v>
      </c>
      <c r="D297" s="106">
        <v>0</v>
      </c>
      <c r="E297" s="106">
        <v>0</v>
      </c>
      <c r="F297" s="106">
        <v>0</v>
      </c>
      <c r="G297" s="293">
        <v>0</v>
      </c>
      <c r="H297" s="293">
        <v>0</v>
      </c>
    </row>
    <row r="298" spans="1:8" ht="15" customHeight="1" x14ac:dyDescent="0.25">
      <c r="A298" s="105">
        <v>4</v>
      </c>
      <c r="B298" s="105" t="s">
        <v>391</v>
      </c>
      <c r="C298" s="106">
        <v>0</v>
      </c>
      <c r="D298" s="106">
        <v>0</v>
      </c>
      <c r="E298" s="106">
        <v>0</v>
      </c>
      <c r="F298" s="106">
        <v>0</v>
      </c>
      <c r="G298" s="293">
        <v>0</v>
      </c>
      <c r="H298" s="293">
        <v>0</v>
      </c>
    </row>
    <row r="299" spans="1:8" ht="15" customHeight="1" x14ac:dyDescent="0.25">
      <c r="A299" s="105">
        <v>5</v>
      </c>
      <c r="B299" s="105" t="s">
        <v>389</v>
      </c>
      <c r="C299" s="106">
        <v>0</v>
      </c>
      <c r="D299" s="106">
        <v>0</v>
      </c>
      <c r="E299" s="106">
        <v>0</v>
      </c>
      <c r="F299" s="106">
        <v>0</v>
      </c>
      <c r="G299" s="293">
        <v>0</v>
      </c>
      <c r="H299" s="293">
        <v>0</v>
      </c>
    </row>
    <row r="300" spans="1:8" ht="15" customHeight="1" x14ac:dyDescent="0.25">
      <c r="A300" s="105">
        <v>6</v>
      </c>
      <c r="B300" s="105" t="s">
        <v>392</v>
      </c>
      <c r="C300" s="106">
        <v>0</v>
      </c>
      <c r="D300" s="106">
        <v>0</v>
      </c>
      <c r="E300" s="106">
        <v>0</v>
      </c>
      <c r="F300" s="106">
        <v>0</v>
      </c>
      <c r="G300" s="293">
        <v>0</v>
      </c>
      <c r="H300" s="293">
        <v>0</v>
      </c>
    </row>
    <row r="301" spans="1:8" ht="15" customHeight="1" x14ac:dyDescent="0.25">
      <c r="A301" s="105">
        <v>7</v>
      </c>
      <c r="B301" s="105" t="s">
        <v>393</v>
      </c>
      <c r="C301" s="106">
        <v>0</v>
      </c>
      <c r="D301" s="270">
        <v>0</v>
      </c>
      <c r="E301" s="106">
        <v>0</v>
      </c>
      <c r="F301" s="106">
        <v>0</v>
      </c>
      <c r="G301" s="293">
        <v>0</v>
      </c>
      <c r="H301" s="293">
        <v>0</v>
      </c>
    </row>
    <row r="302" spans="1:8" ht="20.100000000000001" customHeight="1" x14ac:dyDescent="0.25">
      <c r="A302" s="64"/>
      <c r="B302" s="38" t="s">
        <v>394</v>
      </c>
      <c r="C302" s="61"/>
      <c r="D302" s="61">
        <v>0</v>
      </c>
      <c r="E302" s="61">
        <v>0</v>
      </c>
      <c r="F302" s="61">
        <v>0</v>
      </c>
      <c r="G302" s="291">
        <v>0</v>
      </c>
      <c r="H302" s="291">
        <v>0</v>
      </c>
    </row>
    <row r="303" spans="1:8" ht="20.100000000000001" customHeight="1" x14ac:dyDescent="0.25">
      <c r="A303" s="258"/>
      <c r="B303" s="259"/>
      <c r="C303" s="31"/>
      <c r="D303" s="260"/>
      <c r="E303" s="260"/>
      <c r="F303" s="261"/>
      <c r="G303" s="261"/>
      <c r="H303" s="262"/>
    </row>
    <row r="304" spans="1:8" ht="24.95" customHeight="1" x14ac:dyDescent="0.25"/>
    <row r="305" spans="1:8" ht="15.75" x14ac:dyDescent="0.25">
      <c r="A305" s="695" t="s">
        <v>399</v>
      </c>
      <c r="B305" s="695"/>
      <c r="C305" s="695"/>
      <c r="D305" s="695"/>
      <c r="E305" s="695"/>
      <c r="F305" s="695"/>
      <c r="G305" s="695"/>
      <c r="H305" s="695"/>
    </row>
    <row r="306" spans="1:8" x14ac:dyDescent="0.25">
      <c r="A306" s="65"/>
    </row>
    <row r="307" spans="1:8" x14ac:dyDescent="0.25">
      <c r="A307" s="696" t="s">
        <v>370</v>
      </c>
      <c r="B307" s="696"/>
      <c r="C307" s="696"/>
      <c r="D307" s="696"/>
      <c r="E307" s="696"/>
      <c r="F307" s="696"/>
      <c r="G307" s="696"/>
    </row>
    <row r="308" spans="1:8" x14ac:dyDescent="0.25">
      <c r="A308" s="65"/>
    </row>
    <row r="309" spans="1:8" ht="24.95" customHeight="1" x14ac:dyDescent="0.25">
      <c r="A309" s="214"/>
      <c r="B309" s="254" t="s">
        <v>371</v>
      </c>
      <c r="C309" s="105" t="s">
        <v>312</v>
      </c>
      <c r="D309" s="254" t="s">
        <v>196</v>
      </c>
      <c r="E309" s="254" t="s">
        <v>197</v>
      </c>
      <c r="F309" s="254" t="s">
        <v>198</v>
      </c>
      <c r="G309" s="107" t="s">
        <v>199</v>
      </c>
    </row>
    <row r="310" spans="1:8" x14ac:dyDescent="0.25">
      <c r="A310" s="76"/>
      <c r="B310" s="93">
        <v>1</v>
      </c>
      <c r="C310" s="66">
        <v>2</v>
      </c>
      <c r="D310" s="66">
        <v>3</v>
      </c>
      <c r="E310" s="66">
        <v>4</v>
      </c>
      <c r="F310" s="66">
        <v>5</v>
      </c>
      <c r="G310" s="182">
        <v>6</v>
      </c>
    </row>
    <row r="311" spans="1:8" ht="20.100000000000001" customHeight="1" x14ac:dyDescent="0.25">
      <c r="A311" s="49" t="s">
        <v>201</v>
      </c>
      <c r="B311" s="49" t="s">
        <v>203</v>
      </c>
      <c r="C311" s="49" t="s">
        <v>202</v>
      </c>
      <c r="D311" s="50">
        <f>SUM(D312:D314)</f>
        <v>1674622.3800000001</v>
      </c>
      <c r="E311" s="50">
        <f>D311/2</f>
        <v>837311.19000000006</v>
      </c>
      <c r="F311" s="50">
        <f>SUM(F312:F314)</f>
        <v>761603.19</v>
      </c>
      <c r="G311" s="255">
        <f>F311/E311*100</f>
        <v>90.958200379478967</v>
      </c>
    </row>
    <row r="312" spans="1:8" ht="20.100000000000001" customHeight="1" x14ac:dyDescent="0.25">
      <c r="A312" s="51" t="s">
        <v>204</v>
      </c>
      <c r="B312" s="51" t="s">
        <v>206</v>
      </c>
      <c r="C312" s="51" t="s">
        <v>205</v>
      </c>
      <c r="D312" s="256">
        <v>1368958.81</v>
      </c>
      <c r="E312" s="256">
        <f t="shared" ref="E312:E314" si="14">D312/2</f>
        <v>684479.40500000003</v>
      </c>
      <c r="F312" s="256">
        <f>F324</f>
        <v>593974.07999999996</v>
      </c>
      <c r="G312" s="257">
        <f t="shared" ref="G312:G314" si="15">F312/E312*100</f>
        <v>86.777494788174081</v>
      </c>
    </row>
    <row r="313" spans="1:8" ht="20.100000000000001" customHeight="1" x14ac:dyDescent="0.25">
      <c r="A313" s="51" t="s">
        <v>204</v>
      </c>
      <c r="B313" s="51" t="s">
        <v>208</v>
      </c>
      <c r="C313" s="51" t="s">
        <v>207</v>
      </c>
      <c r="D313" s="256">
        <v>289143.57</v>
      </c>
      <c r="E313" s="256">
        <f t="shared" si="14"/>
        <v>144571.785</v>
      </c>
      <c r="F313" s="256">
        <v>161592.29</v>
      </c>
      <c r="G313" s="257">
        <f t="shared" si="15"/>
        <v>111.7730475555794</v>
      </c>
    </row>
    <row r="314" spans="1:8" ht="20.100000000000001" customHeight="1" x14ac:dyDescent="0.25">
      <c r="A314" s="51" t="s">
        <v>204</v>
      </c>
      <c r="B314" s="51" t="s">
        <v>210</v>
      </c>
      <c r="C314" s="51" t="s">
        <v>209</v>
      </c>
      <c r="D314" s="256">
        <v>16520</v>
      </c>
      <c r="E314" s="256">
        <f t="shared" si="14"/>
        <v>8260</v>
      </c>
      <c r="F314" s="256">
        <f>F864</f>
        <v>6036.8200000000006</v>
      </c>
      <c r="G314" s="257">
        <f t="shared" si="15"/>
        <v>73.084987893462468</v>
      </c>
    </row>
    <row r="315" spans="1:8" x14ac:dyDescent="0.25">
      <c r="A315" s="65"/>
    </row>
    <row r="316" spans="1:8" x14ac:dyDescent="0.25">
      <c r="B316" s="65"/>
    </row>
    <row r="318" spans="1:8" x14ac:dyDescent="0.25">
      <c r="A318" s="696" t="s">
        <v>395</v>
      </c>
      <c r="B318" s="696"/>
      <c r="C318" s="696"/>
      <c r="D318" s="696"/>
      <c r="E318" s="696"/>
      <c r="F318" s="696"/>
      <c r="G318" s="696"/>
      <c r="H318" s="95" t="s">
        <v>5</v>
      </c>
    </row>
    <row r="320" spans="1:8" x14ac:dyDescent="0.25">
      <c r="A320" s="90" t="s">
        <v>286</v>
      </c>
      <c r="B320" s="90" t="s">
        <v>314</v>
      </c>
      <c r="C320" s="90" t="s">
        <v>313</v>
      </c>
      <c r="D320" s="66" t="s">
        <v>196</v>
      </c>
      <c r="E320" s="66" t="s">
        <v>197</v>
      </c>
      <c r="F320" s="66" t="s">
        <v>198</v>
      </c>
      <c r="G320" s="9" t="s">
        <v>199</v>
      </c>
      <c r="H320" s="88"/>
    </row>
    <row r="321" spans="1:12" x14ac:dyDescent="0.25">
      <c r="A321" s="92"/>
      <c r="B321" s="92"/>
      <c r="C321" s="93">
        <v>1</v>
      </c>
      <c r="D321" s="66">
        <v>2</v>
      </c>
      <c r="E321" s="66">
        <v>3</v>
      </c>
      <c r="F321" s="66">
        <v>4</v>
      </c>
      <c r="G321" s="9" t="s">
        <v>200</v>
      </c>
      <c r="H321" s="88"/>
    </row>
    <row r="322" spans="1:12" ht="30" customHeight="1" x14ac:dyDescent="0.25">
      <c r="A322" s="49" t="s">
        <v>201</v>
      </c>
      <c r="B322" s="49" t="s">
        <v>203</v>
      </c>
      <c r="C322" s="49" t="s">
        <v>202</v>
      </c>
      <c r="D322" s="50">
        <f>D324+D771+D864</f>
        <v>1674622.38</v>
      </c>
      <c r="E322" s="50">
        <f>D322/2</f>
        <v>837311.19</v>
      </c>
      <c r="F322" s="50">
        <f>F324+F771+F864</f>
        <v>761603.19</v>
      </c>
      <c r="G322" s="10"/>
      <c r="H322" s="8"/>
      <c r="L322" s="13"/>
    </row>
    <row r="323" spans="1:12" ht="30" customHeight="1" x14ac:dyDescent="0.25">
      <c r="A323" s="667"/>
      <c r="B323" s="668"/>
      <c r="C323" s="668"/>
      <c r="D323" s="668"/>
      <c r="E323" s="668"/>
      <c r="F323" s="668"/>
      <c r="G323" s="777"/>
      <c r="H323" s="8"/>
      <c r="L323" s="13"/>
    </row>
    <row r="324" spans="1:12" ht="30" customHeight="1" x14ac:dyDescent="0.25">
      <c r="A324" s="51" t="s">
        <v>204</v>
      </c>
      <c r="B324" s="51" t="s">
        <v>206</v>
      </c>
      <c r="C324" s="51" t="s">
        <v>205</v>
      </c>
      <c r="D324" s="53">
        <f>D326+D393+D579+D619</f>
        <v>1368958.81</v>
      </c>
      <c r="E324" s="53">
        <f>D324/2</f>
        <v>684479.40500000003</v>
      </c>
      <c r="F324" s="53">
        <f>F326+F393+F579+F619</f>
        <v>593974.07999999996</v>
      </c>
      <c r="G324" s="12"/>
      <c r="H324" s="8"/>
      <c r="L324" s="13"/>
    </row>
    <row r="325" spans="1:12" ht="30" customHeight="1" x14ac:dyDescent="0.25">
      <c r="A325" s="667"/>
      <c r="B325" s="668"/>
      <c r="C325" s="668"/>
      <c r="D325" s="668"/>
      <c r="E325" s="668"/>
      <c r="F325" s="668"/>
      <c r="G325" s="777"/>
      <c r="H325" s="8"/>
      <c r="L325" s="13"/>
    </row>
    <row r="326" spans="1:12" ht="30" customHeight="1" x14ac:dyDescent="0.25">
      <c r="A326" s="110" t="s">
        <v>218</v>
      </c>
      <c r="B326" s="111" t="s">
        <v>219</v>
      </c>
      <c r="C326" s="110">
        <v>101</v>
      </c>
      <c r="D326" s="112">
        <f>D328+D341</f>
        <v>268079.25000000006</v>
      </c>
      <c r="E326" s="112">
        <f>D326/2</f>
        <v>134039.62500000003</v>
      </c>
      <c r="F326" s="112">
        <f>F328+F341</f>
        <v>131481.11000000002</v>
      </c>
      <c r="G326" s="57"/>
      <c r="H326" s="88"/>
      <c r="L326" s="13"/>
    </row>
    <row r="327" spans="1:12" ht="30" customHeight="1" x14ac:dyDescent="0.25">
      <c r="A327" s="667"/>
      <c r="B327" s="668"/>
      <c r="C327" s="668"/>
      <c r="D327" s="668"/>
      <c r="E327" s="668"/>
      <c r="F327" s="668"/>
      <c r="G327" s="777"/>
      <c r="H327" s="88"/>
      <c r="L327" s="13"/>
    </row>
    <row r="328" spans="1:12" ht="30" customHeight="1" x14ac:dyDescent="0.25">
      <c r="A328" s="169"/>
      <c r="B328" s="170" t="s">
        <v>221</v>
      </c>
      <c r="C328" s="143" t="s">
        <v>220</v>
      </c>
      <c r="D328" s="144">
        <f>D329+D335</f>
        <v>20783.05</v>
      </c>
      <c r="E328" s="144">
        <f>D328/2</f>
        <v>10391.525</v>
      </c>
      <c r="F328" s="144">
        <f>F329+F335</f>
        <v>10325.75</v>
      </c>
      <c r="G328" s="145"/>
      <c r="H328" s="8"/>
      <c r="L328" s="13"/>
    </row>
    <row r="329" spans="1:12" ht="23.25" x14ac:dyDescent="0.25">
      <c r="A329" s="133" t="s">
        <v>335</v>
      </c>
      <c r="B329" s="131" t="s">
        <v>342</v>
      </c>
      <c r="C329" s="131"/>
      <c r="D329" s="132">
        <f>D330</f>
        <v>19908.3</v>
      </c>
      <c r="E329" s="273">
        <f t="shared" ref="E329:E339" si="16">D329/2</f>
        <v>9954.15</v>
      </c>
      <c r="F329" s="132">
        <f t="shared" ref="D329:F331" si="17">SUM(F330)</f>
        <v>10165.75</v>
      </c>
      <c r="G329" s="131"/>
      <c r="H329" s="94"/>
      <c r="I329" s="238"/>
      <c r="L329" s="94"/>
    </row>
    <row r="330" spans="1:12" x14ac:dyDescent="0.25">
      <c r="A330" s="14">
        <v>3</v>
      </c>
      <c r="B330" s="14" t="s">
        <v>2</v>
      </c>
      <c r="C330" s="217" t="s">
        <v>5</v>
      </c>
      <c r="D330" s="40">
        <f t="shared" si="17"/>
        <v>19908.3</v>
      </c>
      <c r="E330" s="209">
        <f t="shared" si="16"/>
        <v>9954.15</v>
      </c>
      <c r="F330" s="40">
        <f t="shared" si="17"/>
        <v>10165.75</v>
      </c>
      <c r="G330" s="41"/>
      <c r="H330" s="8"/>
      <c r="L330" s="87"/>
    </row>
    <row r="331" spans="1:12" x14ac:dyDescent="0.25">
      <c r="A331" s="83">
        <v>32</v>
      </c>
      <c r="B331" s="83" t="s">
        <v>212</v>
      </c>
      <c r="C331" s="218" t="s">
        <v>5</v>
      </c>
      <c r="D331" s="202">
        <f t="shared" si="17"/>
        <v>19908.3</v>
      </c>
      <c r="E331" s="198">
        <f t="shared" si="16"/>
        <v>9954.15</v>
      </c>
      <c r="F331" s="202">
        <f t="shared" si="17"/>
        <v>10165.75</v>
      </c>
      <c r="G331" s="204"/>
      <c r="H331" s="8"/>
      <c r="L331" s="87"/>
    </row>
    <row r="332" spans="1:12" x14ac:dyDescent="0.25">
      <c r="A332" s="294">
        <v>329</v>
      </c>
      <c r="B332" s="294" t="s">
        <v>87</v>
      </c>
      <c r="C332" s="295" t="s">
        <v>5</v>
      </c>
      <c r="D332" s="275">
        <f>SUM(D333:D334)</f>
        <v>19908.3</v>
      </c>
      <c r="E332" s="299">
        <f t="shared" si="16"/>
        <v>9954.15</v>
      </c>
      <c r="F332" s="275">
        <f>SUM(F333:F334)</f>
        <v>10165.75</v>
      </c>
      <c r="G332" s="297"/>
      <c r="H332" s="8"/>
      <c r="L332" s="87"/>
    </row>
    <row r="333" spans="1:12" x14ac:dyDescent="0.25">
      <c r="A333" s="81">
        <v>3292</v>
      </c>
      <c r="B333" s="81" t="s">
        <v>89</v>
      </c>
      <c r="C333" s="80" t="s">
        <v>5</v>
      </c>
      <c r="D333" s="17">
        <v>1990.8</v>
      </c>
      <c r="E333" s="236">
        <f t="shared" si="16"/>
        <v>995.4</v>
      </c>
      <c r="F333" s="60">
        <v>1715.77</v>
      </c>
      <c r="G333" s="18"/>
      <c r="H333" s="8"/>
      <c r="L333" s="87"/>
    </row>
    <row r="334" spans="1:12" x14ac:dyDescent="0.25">
      <c r="A334" s="81">
        <v>3293</v>
      </c>
      <c r="B334" s="81" t="s">
        <v>90</v>
      </c>
      <c r="C334" s="80" t="s">
        <v>5</v>
      </c>
      <c r="D334" s="17">
        <v>17917.5</v>
      </c>
      <c r="E334" s="236">
        <f t="shared" si="16"/>
        <v>8958.75</v>
      </c>
      <c r="F334" s="17">
        <v>8449.98</v>
      </c>
      <c r="G334" s="18"/>
      <c r="H334" s="8"/>
      <c r="J334" s="80"/>
      <c r="L334" s="87"/>
    </row>
    <row r="335" spans="1:12" ht="24.95" customHeight="1" x14ac:dyDescent="0.25">
      <c r="A335" s="43" t="s">
        <v>345</v>
      </c>
      <c r="B335" s="105" t="s">
        <v>346</v>
      </c>
      <c r="C335" s="80"/>
      <c r="D335" s="106">
        <f>SUM(D336)</f>
        <v>874.75</v>
      </c>
      <c r="E335" s="273">
        <f t="shared" si="16"/>
        <v>437.375</v>
      </c>
      <c r="F335" s="106">
        <f>SUM(F336)</f>
        <v>160</v>
      </c>
      <c r="G335" s="107"/>
      <c r="H335" s="8"/>
      <c r="I335" s="247"/>
      <c r="L335" s="87"/>
    </row>
    <row r="336" spans="1:12" x14ac:dyDescent="0.25">
      <c r="A336" s="14">
        <v>3</v>
      </c>
      <c r="B336" s="14" t="s">
        <v>2</v>
      </c>
      <c r="C336" s="217" t="s">
        <v>5</v>
      </c>
      <c r="D336" s="40">
        <f t="shared" ref="D336:F337" si="18">SUM(D337)</f>
        <v>874.75</v>
      </c>
      <c r="E336" s="209">
        <f t="shared" si="16"/>
        <v>437.375</v>
      </c>
      <c r="F336" s="40">
        <f t="shared" si="18"/>
        <v>160</v>
      </c>
      <c r="G336" s="41"/>
      <c r="H336" s="8"/>
      <c r="L336" s="87"/>
    </row>
    <row r="337" spans="1:12" x14ac:dyDescent="0.25">
      <c r="A337" s="83">
        <v>32</v>
      </c>
      <c r="B337" s="83" t="s">
        <v>212</v>
      </c>
      <c r="C337" s="218" t="s">
        <v>5</v>
      </c>
      <c r="D337" s="202">
        <f t="shared" si="18"/>
        <v>874.75</v>
      </c>
      <c r="E337" s="198">
        <f t="shared" si="16"/>
        <v>437.375</v>
      </c>
      <c r="F337" s="202">
        <f t="shared" si="18"/>
        <v>160</v>
      </c>
      <c r="G337" s="204"/>
      <c r="H337" s="8"/>
      <c r="L337" s="87"/>
    </row>
    <row r="338" spans="1:12" x14ac:dyDescent="0.25">
      <c r="A338" s="294">
        <v>329</v>
      </c>
      <c r="B338" s="294" t="s">
        <v>87</v>
      </c>
      <c r="C338" s="295" t="s">
        <v>5</v>
      </c>
      <c r="D338" s="275">
        <f>SUM(D339)</f>
        <v>874.75</v>
      </c>
      <c r="E338" s="299">
        <f t="shared" si="16"/>
        <v>437.375</v>
      </c>
      <c r="F338" s="275">
        <f>SUM(F339)</f>
        <v>160</v>
      </c>
      <c r="G338" s="297"/>
      <c r="H338" s="8"/>
      <c r="L338" s="87"/>
    </row>
    <row r="339" spans="1:12" x14ac:dyDescent="0.25">
      <c r="A339" s="81">
        <v>3299</v>
      </c>
      <c r="B339" s="81" t="s">
        <v>87</v>
      </c>
      <c r="C339" s="80" t="s">
        <v>5</v>
      </c>
      <c r="D339" s="17">
        <v>874.75</v>
      </c>
      <c r="E339" s="236">
        <f t="shared" si="16"/>
        <v>437.375</v>
      </c>
      <c r="F339" s="17">
        <v>160</v>
      </c>
      <c r="G339" s="18"/>
      <c r="H339" s="8"/>
      <c r="L339" s="87"/>
    </row>
    <row r="340" spans="1:12" x14ac:dyDescent="0.25">
      <c r="A340" s="645"/>
      <c r="B340" s="646"/>
      <c r="C340" s="646"/>
      <c r="D340" s="646"/>
      <c r="E340" s="646"/>
      <c r="F340" s="646"/>
      <c r="G340" s="769"/>
      <c r="H340" s="8"/>
      <c r="L340" s="87"/>
    </row>
    <row r="341" spans="1:12" ht="30" customHeight="1" x14ac:dyDescent="0.25">
      <c r="A341" s="161" t="s">
        <v>5</v>
      </c>
      <c r="B341" s="148" t="s">
        <v>298</v>
      </c>
      <c r="C341" s="170" t="s">
        <v>223</v>
      </c>
      <c r="D341" s="144">
        <f>D342+D377+D382+D388</f>
        <v>247296.20000000004</v>
      </c>
      <c r="E341" s="144">
        <f>D341/2</f>
        <v>123648.10000000002</v>
      </c>
      <c r="F341" s="144">
        <f>F342+F377+F382+F388</f>
        <v>121155.36000000002</v>
      </c>
      <c r="G341" s="145"/>
    </row>
    <row r="342" spans="1:12" ht="23.25" x14ac:dyDescent="0.25">
      <c r="A342" s="43" t="s">
        <v>335</v>
      </c>
      <c r="B342" s="104" t="s">
        <v>342</v>
      </c>
      <c r="C342" s="104"/>
      <c r="D342" s="139">
        <f>D343</f>
        <v>245701.60000000003</v>
      </c>
      <c r="E342" s="273">
        <f t="shared" ref="E342:E391" si="19">D342/2</f>
        <v>122850.80000000002</v>
      </c>
      <c r="F342" s="139">
        <f>F343</f>
        <v>120687.3</v>
      </c>
      <c r="G342" s="104"/>
      <c r="I342" s="238"/>
    </row>
    <row r="343" spans="1:12" x14ac:dyDescent="0.25">
      <c r="A343" s="189">
        <v>3</v>
      </c>
      <c r="B343" s="189" t="s">
        <v>2</v>
      </c>
      <c r="C343" s="189"/>
      <c r="D343" s="209">
        <f>D344+D351+D373+D389</f>
        <v>245701.60000000003</v>
      </c>
      <c r="E343" s="209">
        <f t="shared" si="19"/>
        <v>122850.80000000002</v>
      </c>
      <c r="F343" s="209">
        <f>F344+F351+F373</f>
        <v>120687.3</v>
      </c>
      <c r="G343" s="215"/>
    </row>
    <row r="344" spans="1:12" x14ac:dyDescent="0.25">
      <c r="A344" s="83">
        <v>31</v>
      </c>
      <c r="B344" s="83" t="s">
        <v>211</v>
      </c>
      <c r="C344" s="83"/>
      <c r="D344" s="198">
        <f>D345+D347+D349</f>
        <v>176375.6</v>
      </c>
      <c r="E344" s="198">
        <f t="shared" si="19"/>
        <v>88187.8</v>
      </c>
      <c r="F344" s="198">
        <f>F345+F347+F349</f>
        <v>89988.04</v>
      </c>
      <c r="G344" s="12"/>
    </row>
    <row r="345" spans="1:12" x14ac:dyDescent="0.25">
      <c r="A345" s="216">
        <v>311</v>
      </c>
      <c r="B345" s="216" t="s">
        <v>59</v>
      </c>
      <c r="C345" s="216"/>
      <c r="D345" s="219">
        <f>SUM(D346)</f>
        <v>145995.1</v>
      </c>
      <c r="E345" s="299">
        <f t="shared" si="19"/>
        <v>72997.55</v>
      </c>
      <c r="F345" s="219">
        <f>SUM(F346)</f>
        <v>77242.95</v>
      </c>
      <c r="G345" s="274"/>
    </row>
    <row r="346" spans="1:12" x14ac:dyDescent="0.25">
      <c r="A346" s="81">
        <v>3111</v>
      </c>
      <c r="B346" s="81" t="s">
        <v>60</v>
      </c>
      <c r="C346" s="81"/>
      <c r="D346" s="17">
        <v>145995.1</v>
      </c>
      <c r="E346" s="236">
        <f t="shared" si="19"/>
        <v>72997.55</v>
      </c>
      <c r="F346" s="17">
        <v>77242.95</v>
      </c>
      <c r="G346" s="18"/>
    </row>
    <row r="347" spans="1:12" x14ac:dyDescent="0.25">
      <c r="A347" s="216">
        <v>312</v>
      </c>
      <c r="B347" s="216" t="s">
        <v>61</v>
      </c>
      <c r="C347" s="216"/>
      <c r="D347" s="219">
        <f>SUM(D348)</f>
        <v>6357.5</v>
      </c>
      <c r="E347" s="299">
        <f t="shared" si="19"/>
        <v>3178.75</v>
      </c>
      <c r="F347" s="219">
        <f>SUM(F348)</f>
        <v>0</v>
      </c>
      <c r="G347" s="194"/>
    </row>
    <row r="348" spans="1:12" x14ac:dyDescent="0.25">
      <c r="A348" s="81">
        <v>3121</v>
      </c>
      <c r="B348" s="81" t="s">
        <v>61</v>
      </c>
      <c r="C348" s="81"/>
      <c r="D348" s="17">
        <v>6357.5</v>
      </c>
      <c r="E348" s="236">
        <f t="shared" si="19"/>
        <v>3178.75</v>
      </c>
      <c r="F348" s="17">
        <v>0</v>
      </c>
      <c r="G348" s="18"/>
    </row>
    <row r="349" spans="1:12" x14ac:dyDescent="0.25">
      <c r="A349" s="216">
        <v>313</v>
      </c>
      <c r="B349" s="216" t="s">
        <v>62</v>
      </c>
      <c r="C349" s="216"/>
      <c r="D349" s="219">
        <f>SUM(D350)</f>
        <v>24023</v>
      </c>
      <c r="E349" s="299">
        <f t="shared" si="19"/>
        <v>12011.5</v>
      </c>
      <c r="F349" s="219">
        <f>SUM(F350)</f>
        <v>12745.09</v>
      </c>
      <c r="G349" s="220"/>
    </row>
    <row r="350" spans="1:12" x14ac:dyDescent="0.25">
      <c r="A350" s="81">
        <v>3132</v>
      </c>
      <c r="B350" s="81" t="s">
        <v>63</v>
      </c>
      <c r="C350" s="81"/>
      <c r="D350" s="17">
        <v>24023</v>
      </c>
      <c r="E350" s="236">
        <f t="shared" si="19"/>
        <v>12011.5</v>
      </c>
      <c r="F350" s="17">
        <v>12745.09</v>
      </c>
      <c r="G350" s="18"/>
    </row>
    <row r="351" spans="1:12" x14ac:dyDescent="0.25">
      <c r="A351" s="83">
        <v>32</v>
      </c>
      <c r="B351" s="83" t="s">
        <v>212</v>
      </c>
      <c r="C351" s="83"/>
      <c r="D351" s="198">
        <f>D352+D357+D361+D368</f>
        <v>62026.3</v>
      </c>
      <c r="E351" s="198">
        <f t="shared" si="19"/>
        <v>31013.15</v>
      </c>
      <c r="F351" s="198">
        <f>F352+F357+F361+F368</f>
        <v>28908.680000000004</v>
      </c>
      <c r="G351" s="200"/>
    </row>
    <row r="352" spans="1:12" x14ac:dyDescent="0.25">
      <c r="A352" s="216">
        <v>321</v>
      </c>
      <c r="B352" s="216" t="s">
        <v>65</v>
      </c>
      <c r="C352" s="216"/>
      <c r="D352" s="219">
        <f>SUM(D353:D356)</f>
        <v>4452.6000000000004</v>
      </c>
      <c r="E352" s="299">
        <f t="shared" si="19"/>
        <v>2226.3000000000002</v>
      </c>
      <c r="F352" s="219">
        <f>SUM(F353:F356)</f>
        <v>1646.9299999999998</v>
      </c>
      <c r="G352" s="220"/>
    </row>
    <row r="353" spans="1:7" x14ac:dyDescent="0.25">
      <c r="A353" s="81">
        <v>3211</v>
      </c>
      <c r="B353" s="81" t="s">
        <v>66</v>
      </c>
      <c r="C353" s="81"/>
      <c r="D353" s="17">
        <v>2125.4</v>
      </c>
      <c r="E353" s="236">
        <f t="shared" si="19"/>
        <v>1062.7</v>
      </c>
      <c r="F353" s="17">
        <v>626.99</v>
      </c>
      <c r="G353" s="18"/>
    </row>
    <row r="354" spans="1:7" ht="19.5" x14ac:dyDescent="0.25">
      <c r="A354" s="81">
        <v>3212</v>
      </c>
      <c r="B354" s="82" t="s">
        <v>299</v>
      </c>
      <c r="C354" s="81"/>
      <c r="D354" s="17">
        <v>663.6</v>
      </c>
      <c r="E354" s="236">
        <f t="shared" si="19"/>
        <v>331.8</v>
      </c>
      <c r="F354" s="17">
        <v>185.8</v>
      </c>
      <c r="G354" s="18"/>
    </row>
    <row r="355" spans="1:7" x14ac:dyDescent="0.25">
      <c r="A355" s="81">
        <v>3213</v>
      </c>
      <c r="B355" s="81" t="s">
        <v>68</v>
      </c>
      <c r="C355" s="81"/>
      <c r="D355" s="17">
        <v>663.6</v>
      </c>
      <c r="E355" s="236">
        <f t="shared" si="19"/>
        <v>331.8</v>
      </c>
      <c r="F355" s="17">
        <v>355</v>
      </c>
      <c r="G355" s="18"/>
    </row>
    <row r="356" spans="1:7" x14ac:dyDescent="0.25">
      <c r="A356" s="81">
        <v>3214</v>
      </c>
      <c r="B356" s="81" t="s">
        <v>69</v>
      </c>
      <c r="C356" s="81"/>
      <c r="D356" s="17">
        <v>1000</v>
      </c>
      <c r="E356" s="236">
        <f t="shared" si="19"/>
        <v>500</v>
      </c>
      <c r="F356" s="17">
        <v>479.14</v>
      </c>
      <c r="G356" s="18"/>
    </row>
    <row r="357" spans="1:7" x14ac:dyDescent="0.25">
      <c r="A357" s="216">
        <v>322</v>
      </c>
      <c r="B357" s="216" t="s">
        <v>70</v>
      </c>
      <c r="C357" s="216"/>
      <c r="D357" s="219">
        <f>SUM(D358:D360)</f>
        <v>6768.7000000000007</v>
      </c>
      <c r="E357" s="299">
        <f t="shared" si="19"/>
        <v>3384.3500000000004</v>
      </c>
      <c r="F357" s="219">
        <f>SUM(F358:F360)</f>
        <v>1536.21</v>
      </c>
      <c r="G357" s="194"/>
    </row>
    <row r="358" spans="1:7" x14ac:dyDescent="0.25">
      <c r="A358" s="81">
        <v>3221</v>
      </c>
      <c r="B358" s="81" t="s">
        <v>71</v>
      </c>
      <c r="C358" s="81"/>
      <c r="D358" s="17">
        <v>5176.1000000000004</v>
      </c>
      <c r="E358" s="236">
        <f t="shared" si="19"/>
        <v>2588.0500000000002</v>
      </c>
      <c r="F358" s="17">
        <v>1536.21</v>
      </c>
      <c r="G358" s="18"/>
    </row>
    <row r="359" spans="1:7" x14ac:dyDescent="0.25">
      <c r="A359" s="81">
        <v>3225</v>
      </c>
      <c r="B359" s="81" t="s">
        <v>75</v>
      </c>
      <c r="C359" s="81"/>
      <c r="D359" s="17">
        <v>929</v>
      </c>
      <c r="E359" s="236">
        <f t="shared" si="19"/>
        <v>464.5</v>
      </c>
      <c r="F359" s="17">
        <v>0</v>
      </c>
      <c r="G359" s="18"/>
    </row>
    <row r="360" spans="1:7" x14ac:dyDescent="0.25">
      <c r="A360" s="81">
        <v>3227</v>
      </c>
      <c r="B360" s="81" t="s">
        <v>76</v>
      </c>
      <c r="C360" s="81"/>
      <c r="D360" s="17">
        <v>663.6</v>
      </c>
      <c r="E360" s="236">
        <f t="shared" si="19"/>
        <v>331.8</v>
      </c>
      <c r="F360" s="17">
        <v>0</v>
      </c>
      <c r="G360" s="18"/>
    </row>
    <row r="361" spans="1:7" x14ac:dyDescent="0.25">
      <c r="A361" s="216">
        <v>323</v>
      </c>
      <c r="B361" s="216" t="s">
        <v>77</v>
      </c>
      <c r="C361" s="216"/>
      <c r="D361" s="219">
        <f>SUM(D362:D367)</f>
        <v>42222.5</v>
      </c>
      <c r="E361" s="299">
        <f t="shared" si="19"/>
        <v>21111.25</v>
      </c>
      <c r="F361" s="219">
        <f>SUM(F362:F367)</f>
        <v>24390.160000000003</v>
      </c>
      <c r="G361" s="220"/>
    </row>
    <row r="362" spans="1:7" x14ac:dyDescent="0.25">
      <c r="A362" s="81">
        <v>3231</v>
      </c>
      <c r="B362" s="81" t="s">
        <v>78</v>
      </c>
      <c r="C362" s="81"/>
      <c r="D362" s="17">
        <v>8361.4</v>
      </c>
      <c r="E362" s="236">
        <f t="shared" si="19"/>
        <v>4180.7</v>
      </c>
      <c r="F362" s="17">
        <v>3663.95</v>
      </c>
      <c r="G362" s="18"/>
    </row>
    <row r="363" spans="1:7" x14ac:dyDescent="0.25">
      <c r="A363" s="81">
        <v>3233</v>
      </c>
      <c r="B363" s="81" t="s">
        <v>80</v>
      </c>
      <c r="C363" s="81"/>
      <c r="D363" s="17">
        <v>929.1</v>
      </c>
      <c r="E363" s="236">
        <f t="shared" si="19"/>
        <v>464.55</v>
      </c>
      <c r="F363" s="17">
        <v>179.99</v>
      </c>
      <c r="G363" s="18"/>
    </row>
    <row r="364" spans="1:7" x14ac:dyDescent="0.25">
      <c r="A364" s="81">
        <v>3236</v>
      </c>
      <c r="B364" s="81" t="s">
        <v>83</v>
      </c>
      <c r="C364" s="81"/>
      <c r="D364" s="17">
        <v>1725.4</v>
      </c>
      <c r="E364" s="236">
        <f t="shared" si="19"/>
        <v>862.7</v>
      </c>
      <c r="F364" s="17">
        <v>1114.9000000000001</v>
      </c>
      <c r="G364" s="18"/>
    </row>
    <row r="365" spans="1:7" x14ac:dyDescent="0.25">
      <c r="A365" s="81">
        <v>3237</v>
      </c>
      <c r="B365" s="81" t="s">
        <v>84</v>
      </c>
      <c r="C365" s="81"/>
      <c r="D365" s="17">
        <v>16915.7</v>
      </c>
      <c r="E365" s="236">
        <f t="shared" si="19"/>
        <v>8457.85</v>
      </c>
      <c r="F365" s="17">
        <v>8947.9500000000007</v>
      </c>
      <c r="G365" s="18"/>
    </row>
    <row r="366" spans="1:7" x14ac:dyDescent="0.25">
      <c r="A366" s="81">
        <v>3238</v>
      </c>
      <c r="B366" s="81" t="s">
        <v>85</v>
      </c>
      <c r="C366" s="81"/>
      <c r="D366" s="17">
        <v>11944.9</v>
      </c>
      <c r="E366" s="236">
        <f t="shared" si="19"/>
        <v>5972.45</v>
      </c>
      <c r="F366" s="17">
        <v>6228.52</v>
      </c>
      <c r="G366" s="18"/>
    </row>
    <row r="367" spans="1:7" x14ac:dyDescent="0.25">
      <c r="A367" s="81">
        <v>3239</v>
      </c>
      <c r="B367" s="81" t="s">
        <v>86</v>
      </c>
      <c r="C367" s="81"/>
      <c r="D367" s="17">
        <v>2346</v>
      </c>
      <c r="E367" s="236">
        <f t="shared" si="19"/>
        <v>1173</v>
      </c>
      <c r="F367" s="17">
        <v>4254.8500000000004</v>
      </c>
      <c r="G367" s="18"/>
    </row>
    <row r="368" spans="1:7" x14ac:dyDescent="0.25">
      <c r="A368" s="216">
        <v>329</v>
      </c>
      <c r="B368" s="216" t="s">
        <v>87</v>
      </c>
      <c r="C368" s="216"/>
      <c r="D368" s="219">
        <f>SUM(D369:D372)</f>
        <v>8582.5</v>
      </c>
      <c r="E368" s="299">
        <f t="shared" si="19"/>
        <v>4291.25</v>
      </c>
      <c r="F368" s="219">
        <f>SUM(F369:F372)</f>
        <v>1335.38</v>
      </c>
      <c r="G368" s="220"/>
    </row>
    <row r="369" spans="1:9" x14ac:dyDescent="0.25">
      <c r="A369" s="81">
        <v>3292</v>
      </c>
      <c r="B369" s="81" t="s">
        <v>89</v>
      </c>
      <c r="C369" s="81"/>
      <c r="D369" s="17">
        <v>265.39999999999998</v>
      </c>
      <c r="E369" s="236">
        <f t="shared" si="19"/>
        <v>132.69999999999999</v>
      </c>
      <c r="F369" s="17">
        <v>0</v>
      </c>
      <c r="G369" s="18"/>
    </row>
    <row r="370" spans="1:9" x14ac:dyDescent="0.25">
      <c r="A370" s="81">
        <v>3294</v>
      </c>
      <c r="B370" s="81" t="s">
        <v>91</v>
      </c>
      <c r="C370" s="81"/>
      <c r="D370" s="17">
        <v>0</v>
      </c>
      <c r="E370" s="236">
        <f t="shared" si="19"/>
        <v>0</v>
      </c>
      <c r="F370" s="17">
        <v>718.28</v>
      </c>
      <c r="G370" s="18"/>
    </row>
    <row r="371" spans="1:9" x14ac:dyDescent="0.25">
      <c r="A371" s="81">
        <v>3295</v>
      </c>
      <c r="B371" s="81" t="s">
        <v>92</v>
      </c>
      <c r="C371" s="81"/>
      <c r="D371" s="17">
        <v>6662.7</v>
      </c>
      <c r="E371" s="236">
        <f t="shared" si="19"/>
        <v>3331.35</v>
      </c>
      <c r="F371" s="17">
        <v>617.1</v>
      </c>
      <c r="G371" s="18"/>
    </row>
    <row r="372" spans="1:9" x14ac:dyDescent="0.25">
      <c r="A372" s="81">
        <v>3299</v>
      </c>
      <c r="B372" s="81" t="s">
        <v>87</v>
      </c>
      <c r="C372" s="81"/>
      <c r="D372" s="17">
        <v>1654.4</v>
      </c>
      <c r="E372" s="236">
        <f t="shared" si="19"/>
        <v>827.2</v>
      </c>
      <c r="F372" s="17">
        <v>0</v>
      </c>
      <c r="G372" s="18"/>
    </row>
    <row r="373" spans="1:9" x14ac:dyDescent="0.25">
      <c r="A373" s="83">
        <v>34</v>
      </c>
      <c r="B373" s="83" t="s">
        <v>213</v>
      </c>
      <c r="C373" s="83"/>
      <c r="D373" s="198">
        <f>D374</f>
        <v>7299.7</v>
      </c>
      <c r="E373" s="198">
        <f t="shared" si="19"/>
        <v>3649.85</v>
      </c>
      <c r="F373" s="198">
        <f>F374</f>
        <v>1790.58</v>
      </c>
      <c r="G373" s="200"/>
    </row>
    <row r="374" spans="1:9" x14ac:dyDescent="0.25">
      <c r="A374" s="216">
        <v>343</v>
      </c>
      <c r="B374" s="216" t="s">
        <v>95</v>
      </c>
      <c r="C374" s="216"/>
      <c r="D374" s="219">
        <f>SUM(D375:D376)</f>
        <v>7299.7</v>
      </c>
      <c r="E374" s="299">
        <f t="shared" si="19"/>
        <v>3649.85</v>
      </c>
      <c r="F374" s="219">
        <f>SUM(F375:F376)</f>
        <v>1790.58</v>
      </c>
      <c r="G374" s="220"/>
    </row>
    <row r="375" spans="1:9" x14ac:dyDescent="0.25">
      <c r="A375" s="81">
        <v>3431</v>
      </c>
      <c r="B375" s="81" t="s">
        <v>96</v>
      </c>
      <c r="C375" s="81"/>
      <c r="D375" s="17">
        <v>1990.8</v>
      </c>
      <c r="E375" s="236">
        <f t="shared" si="19"/>
        <v>995.4</v>
      </c>
      <c r="F375" s="17">
        <v>1015.59</v>
      </c>
      <c r="G375" s="18"/>
    </row>
    <row r="376" spans="1:9" x14ac:dyDescent="0.25">
      <c r="A376" s="81">
        <v>3434</v>
      </c>
      <c r="B376" s="81" t="s">
        <v>99</v>
      </c>
      <c r="C376" s="81"/>
      <c r="D376" s="17">
        <v>5308.9</v>
      </c>
      <c r="E376" s="236">
        <f t="shared" si="19"/>
        <v>2654.45</v>
      </c>
      <c r="F376" s="17">
        <v>774.99</v>
      </c>
      <c r="G376" s="18"/>
    </row>
    <row r="377" spans="1:9" ht="24.95" customHeight="1" x14ac:dyDescent="0.25">
      <c r="A377" s="43" t="s">
        <v>345</v>
      </c>
      <c r="B377" s="105" t="s">
        <v>346</v>
      </c>
      <c r="C377" s="81"/>
      <c r="D377" s="106">
        <f>D378</f>
        <v>0</v>
      </c>
      <c r="E377" s="273">
        <f t="shared" si="19"/>
        <v>0</v>
      </c>
      <c r="F377" s="106">
        <f>F378</f>
        <v>230.46</v>
      </c>
      <c r="G377" s="107"/>
      <c r="I377" s="247"/>
    </row>
    <row r="378" spans="1:9" x14ac:dyDescent="0.25">
      <c r="A378" s="189">
        <v>3</v>
      </c>
      <c r="B378" s="189" t="s">
        <v>2</v>
      </c>
      <c r="C378" s="189"/>
      <c r="D378" s="209">
        <f>SUM(D379)</f>
        <v>0</v>
      </c>
      <c r="E378" s="209">
        <f t="shared" si="19"/>
        <v>0</v>
      </c>
      <c r="F378" s="209">
        <f>SUM(F379)</f>
        <v>230.46</v>
      </c>
      <c r="G378" s="215"/>
    </row>
    <row r="379" spans="1:9" x14ac:dyDescent="0.25">
      <c r="A379" s="83">
        <v>32</v>
      </c>
      <c r="B379" s="83" t="s">
        <v>212</v>
      </c>
      <c r="C379" s="83"/>
      <c r="D379" s="198">
        <f>SUM(D380)</f>
        <v>0</v>
      </c>
      <c r="E379" s="198">
        <f t="shared" si="19"/>
        <v>0</v>
      </c>
      <c r="F379" s="198">
        <f>SUM(F380)</f>
        <v>230.46</v>
      </c>
      <c r="G379" s="200"/>
    </row>
    <row r="380" spans="1:9" x14ac:dyDescent="0.25">
      <c r="A380" s="216">
        <v>329</v>
      </c>
      <c r="B380" s="216" t="s">
        <v>87</v>
      </c>
      <c r="C380" s="294"/>
      <c r="D380" s="298">
        <f>SUM(D381)</f>
        <v>0</v>
      </c>
      <c r="E380" s="299">
        <f t="shared" si="19"/>
        <v>0</v>
      </c>
      <c r="F380" s="298">
        <f>SUM(F381)</f>
        <v>230.46</v>
      </c>
      <c r="G380" s="274"/>
    </row>
    <row r="381" spans="1:9" x14ac:dyDescent="0.25">
      <c r="A381" s="81">
        <v>3292</v>
      </c>
      <c r="B381" s="81" t="s">
        <v>89</v>
      </c>
      <c r="C381" s="81"/>
      <c r="D381" s="17">
        <v>0</v>
      </c>
      <c r="E381" s="236">
        <f t="shared" si="19"/>
        <v>0</v>
      </c>
      <c r="F381" s="17">
        <v>230.46</v>
      </c>
      <c r="G381" s="18"/>
    </row>
    <row r="382" spans="1:9" ht="24.95" customHeight="1" x14ac:dyDescent="0.25">
      <c r="A382" s="43" t="s">
        <v>336</v>
      </c>
      <c r="B382" s="104" t="s">
        <v>341</v>
      </c>
      <c r="C382" s="81"/>
      <c r="D382" s="106">
        <f>D383</f>
        <v>1594.6</v>
      </c>
      <c r="E382" s="273">
        <f t="shared" si="19"/>
        <v>797.3</v>
      </c>
      <c r="F382" s="106">
        <f>F383</f>
        <v>0</v>
      </c>
      <c r="G382" s="107"/>
      <c r="I382" s="240"/>
    </row>
    <row r="383" spans="1:9" x14ac:dyDescent="0.25">
      <c r="A383" s="189">
        <v>3</v>
      </c>
      <c r="B383" s="189" t="s">
        <v>2</v>
      </c>
      <c r="C383" s="189"/>
      <c r="D383" s="209">
        <f>SUM(D384)</f>
        <v>1594.6</v>
      </c>
      <c r="E383" s="209">
        <f t="shared" si="19"/>
        <v>797.3</v>
      </c>
      <c r="F383" s="209">
        <f>SUM(F384)</f>
        <v>0</v>
      </c>
      <c r="G383" s="215"/>
    </row>
    <row r="384" spans="1:9" x14ac:dyDescent="0.25">
      <c r="A384" s="83">
        <v>32</v>
      </c>
      <c r="B384" s="83" t="s">
        <v>212</v>
      </c>
      <c r="C384" s="83"/>
      <c r="D384" s="198">
        <f>SUM(D385)</f>
        <v>1594.6</v>
      </c>
      <c r="E384" s="198">
        <f t="shared" si="19"/>
        <v>797.3</v>
      </c>
      <c r="F384" s="198">
        <f>SUM(F385)</f>
        <v>0</v>
      </c>
      <c r="G384" s="12"/>
    </row>
    <row r="385" spans="1:9" x14ac:dyDescent="0.25">
      <c r="A385" s="216">
        <v>323</v>
      </c>
      <c r="B385" s="216" t="s">
        <v>77</v>
      </c>
      <c r="C385" s="216"/>
      <c r="D385" s="219">
        <f>SUM(D386:D387)</f>
        <v>1594.6</v>
      </c>
      <c r="E385" s="299">
        <f t="shared" si="19"/>
        <v>797.3</v>
      </c>
      <c r="F385" s="219">
        <f>SUM(F386:F387)</f>
        <v>0</v>
      </c>
      <c r="G385" s="194"/>
    </row>
    <row r="386" spans="1:9" x14ac:dyDescent="0.25">
      <c r="A386" s="81">
        <v>3232</v>
      </c>
      <c r="B386" s="81" t="s">
        <v>79</v>
      </c>
      <c r="C386" s="81"/>
      <c r="D386" s="17">
        <v>1153.5</v>
      </c>
      <c r="E386" s="236">
        <f t="shared" si="19"/>
        <v>576.75</v>
      </c>
      <c r="F386" s="58">
        <v>0</v>
      </c>
      <c r="G386" s="18"/>
    </row>
    <row r="387" spans="1:9" x14ac:dyDescent="0.25">
      <c r="A387" s="81">
        <v>3239</v>
      </c>
      <c r="B387" s="81" t="s">
        <v>86</v>
      </c>
      <c r="C387" s="81"/>
      <c r="D387" s="17">
        <v>441.1</v>
      </c>
      <c r="E387" s="236">
        <f t="shared" si="19"/>
        <v>220.55</v>
      </c>
      <c r="F387" s="58">
        <v>0</v>
      </c>
      <c r="G387" s="18"/>
    </row>
    <row r="388" spans="1:9" ht="24.95" customHeight="1" x14ac:dyDescent="0.25">
      <c r="A388" s="43" t="s">
        <v>337</v>
      </c>
      <c r="B388" s="105" t="s">
        <v>340</v>
      </c>
      <c r="C388" s="105"/>
      <c r="D388" s="106">
        <f>D389</f>
        <v>0</v>
      </c>
      <c r="E388" s="273">
        <f t="shared" si="19"/>
        <v>0</v>
      </c>
      <c r="F388" s="106">
        <f>F389</f>
        <v>237.6</v>
      </c>
      <c r="G388" s="107"/>
      <c r="I388" s="243"/>
    </row>
    <row r="389" spans="1:9" x14ac:dyDescent="0.25">
      <c r="A389" s="83">
        <v>36</v>
      </c>
      <c r="B389" s="83" t="s">
        <v>215</v>
      </c>
      <c r="C389" s="201"/>
      <c r="D389" s="198">
        <f>D390</f>
        <v>0</v>
      </c>
      <c r="E389" s="53">
        <f t="shared" si="19"/>
        <v>0</v>
      </c>
      <c r="F389" s="198">
        <f>F390</f>
        <v>237.6</v>
      </c>
      <c r="G389" s="200"/>
    </row>
    <row r="390" spans="1:9" x14ac:dyDescent="0.25">
      <c r="A390" s="216">
        <v>363</v>
      </c>
      <c r="B390" s="216" t="s">
        <v>103</v>
      </c>
      <c r="C390" s="216"/>
      <c r="D390" s="219">
        <f>SUM(D391)</f>
        <v>0</v>
      </c>
      <c r="E390" s="296">
        <f t="shared" si="19"/>
        <v>0</v>
      </c>
      <c r="F390" s="219">
        <f>SUM(F391)</f>
        <v>237.6</v>
      </c>
      <c r="G390" s="220"/>
    </row>
    <row r="391" spans="1:9" x14ac:dyDescent="0.25">
      <c r="A391" s="81">
        <v>3631</v>
      </c>
      <c r="B391" s="81" t="s">
        <v>104</v>
      </c>
      <c r="C391" s="81"/>
      <c r="D391" s="17">
        <v>0</v>
      </c>
      <c r="E391" s="236">
        <f t="shared" si="19"/>
        <v>0</v>
      </c>
      <c r="F391" s="17">
        <v>237.6</v>
      </c>
      <c r="G391" s="18">
        <v>0</v>
      </c>
    </row>
    <row r="392" spans="1:9" ht="30" customHeight="1" x14ac:dyDescent="0.25">
      <c r="A392" s="789"/>
      <c r="B392" s="790"/>
      <c r="C392" s="790"/>
      <c r="D392" s="790"/>
      <c r="E392" s="790"/>
      <c r="F392" s="790"/>
      <c r="G392" s="791"/>
    </row>
    <row r="393" spans="1:9" ht="30" customHeight="1" x14ac:dyDescent="0.25">
      <c r="A393" s="167" t="s">
        <v>218</v>
      </c>
      <c r="B393" s="168" t="s">
        <v>224</v>
      </c>
      <c r="C393" s="167">
        <v>102</v>
      </c>
      <c r="D393" s="163">
        <f>D395+D422+D443+D454+D490+D518+D533+D567</f>
        <v>697988.86</v>
      </c>
      <c r="E393" s="163">
        <f>D393/2</f>
        <v>348994.43</v>
      </c>
      <c r="F393" s="163">
        <f>F395+F422+F443+F454+F490+F518+F533+F567</f>
        <v>304758.34999999992</v>
      </c>
      <c r="G393" s="164"/>
    </row>
    <row r="394" spans="1:9" ht="24.95" customHeight="1" x14ac:dyDescent="0.25">
      <c r="A394" s="772"/>
      <c r="B394" s="773"/>
      <c r="C394" s="773"/>
      <c r="D394" s="773"/>
      <c r="E394" s="773"/>
      <c r="F394" s="773"/>
      <c r="G394" s="774"/>
    </row>
    <row r="395" spans="1:9" ht="30" customHeight="1" x14ac:dyDescent="0.25">
      <c r="A395" s="134" t="s">
        <v>5</v>
      </c>
      <c r="B395" s="135" t="s">
        <v>226</v>
      </c>
      <c r="C395" s="136" t="s">
        <v>225</v>
      </c>
      <c r="D395" s="137">
        <f>D396+D405+D410</f>
        <v>103523.69999999998</v>
      </c>
      <c r="E395" s="137">
        <f>D395/2</f>
        <v>51761.849999999991</v>
      </c>
      <c r="F395" s="137">
        <f>F396+F405+F410</f>
        <v>68357.5</v>
      </c>
      <c r="G395" s="138"/>
    </row>
    <row r="396" spans="1:9" ht="23.25" x14ac:dyDescent="0.25">
      <c r="A396" s="43" t="s">
        <v>336</v>
      </c>
      <c r="B396" s="104" t="s">
        <v>341</v>
      </c>
      <c r="C396" s="104"/>
      <c r="D396" s="139">
        <f>D397+D401</f>
        <v>83615.299999999988</v>
      </c>
      <c r="E396" s="273">
        <f t="shared" ref="E396:E420" si="20">D396/2</f>
        <v>41807.649999999994</v>
      </c>
      <c r="F396" s="139">
        <f>F397+F401</f>
        <v>40661.72</v>
      </c>
      <c r="G396" s="98"/>
      <c r="I396" s="240"/>
    </row>
    <row r="397" spans="1:9" x14ac:dyDescent="0.25">
      <c r="A397" s="189">
        <v>3</v>
      </c>
      <c r="B397" s="189" t="s">
        <v>2</v>
      </c>
      <c r="C397" s="189"/>
      <c r="D397" s="209">
        <f>SUM(D398)</f>
        <v>23890.1</v>
      </c>
      <c r="E397" s="209">
        <f t="shared" si="20"/>
        <v>11945.05</v>
      </c>
      <c r="F397" s="209">
        <f>SUM(F398)</f>
        <v>20013.28</v>
      </c>
      <c r="G397" s="215"/>
    </row>
    <row r="398" spans="1:9" x14ac:dyDescent="0.25">
      <c r="A398" s="83">
        <v>32</v>
      </c>
      <c r="B398" s="83" t="s">
        <v>212</v>
      </c>
      <c r="C398" s="83"/>
      <c r="D398" s="198">
        <f>SUM(D399)</f>
        <v>23890.1</v>
      </c>
      <c r="E398" s="198">
        <f t="shared" si="20"/>
        <v>11945.05</v>
      </c>
      <c r="F398" s="198">
        <f>SUM(F399)</f>
        <v>20013.28</v>
      </c>
      <c r="G398" s="12"/>
    </row>
    <row r="399" spans="1:9" x14ac:dyDescent="0.25">
      <c r="A399" s="216">
        <v>323</v>
      </c>
      <c r="B399" s="216" t="s">
        <v>77</v>
      </c>
      <c r="C399" s="216"/>
      <c r="D399" s="219">
        <f>SUM(D400)</f>
        <v>23890.1</v>
      </c>
      <c r="E399" s="301">
        <f t="shared" si="20"/>
        <v>11945.05</v>
      </c>
      <c r="F399" s="219">
        <f>SUM(F400)</f>
        <v>20013.28</v>
      </c>
      <c r="G399" s="194"/>
    </row>
    <row r="400" spans="1:9" x14ac:dyDescent="0.25">
      <c r="A400" s="81">
        <v>3232</v>
      </c>
      <c r="B400" s="81" t="s">
        <v>79</v>
      </c>
      <c r="C400" s="81"/>
      <c r="D400" s="17">
        <v>23890.1</v>
      </c>
      <c r="E400" s="271">
        <f t="shared" si="20"/>
        <v>11945.05</v>
      </c>
      <c r="F400" s="17">
        <v>20013.28</v>
      </c>
      <c r="G400" s="18"/>
    </row>
    <row r="401" spans="1:9" x14ac:dyDescent="0.25">
      <c r="A401" s="189">
        <v>4</v>
      </c>
      <c r="B401" s="189" t="s">
        <v>217</v>
      </c>
      <c r="C401" s="189"/>
      <c r="D401" s="209">
        <f>SUM(D402)</f>
        <v>59725.2</v>
      </c>
      <c r="E401" s="209">
        <f t="shared" si="20"/>
        <v>29862.6</v>
      </c>
      <c r="F401" s="209">
        <f>SUM(F402)</f>
        <v>20648.439999999999</v>
      </c>
      <c r="G401" s="215"/>
    </row>
    <row r="402" spans="1:9" ht="20.100000000000001" customHeight="1" x14ac:dyDescent="0.25">
      <c r="A402" s="83">
        <v>42</v>
      </c>
      <c r="B402" s="55" t="s">
        <v>338</v>
      </c>
      <c r="C402" s="83"/>
      <c r="D402" s="198">
        <f>SUM(D403)</f>
        <v>59725.2</v>
      </c>
      <c r="E402" s="198">
        <f t="shared" si="20"/>
        <v>29862.6</v>
      </c>
      <c r="F402" s="198">
        <f>SUM(F403)</f>
        <v>20648.439999999999</v>
      </c>
      <c r="G402" s="12"/>
    </row>
    <row r="403" spans="1:9" x14ac:dyDescent="0.25">
      <c r="A403" s="216">
        <v>421</v>
      </c>
      <c r="B403" s="216" t="s">
        <v>114</v>
      </c>
      <c r="C403" s="216"/>
      <c r="D403" s="219">
        <f>SUM(D404)</f>
        <v>59725.2</v>
      </c>
      <c r="E403" s="301">
        <f t="shared" si="20"/>
        <v>29862.6</v>
      </c>
      <c r="F403" s="219">
        <f>SUM(F404)</f>
        <v>20648.439999999999</v>
      </c>
      <c r="G403" s="194"/>
    </row>
    <row r="404" spans="1:9" x14ac:dyDescent="0.25">
      <c r="A404" s="81">
        <v>4213</v>
      </c>
      <c r="B404" s="81" t="s">
        <v>116</v>
      </c>
      <c r="C404" s="81"/>
      <c r="D404" s="17">
        <v>59725.2</v>
      </c>
      <c r="E404" s="236">
        <f t="shared" si="20"/>
        <v>29862.6</v>
      </c>
      <c r="F404" s="17">
        <v>20648.439999999999</v>
      </c>
      <c r="G404" s="18"/>
    </row>
    <row r="405" spans="1:9" ht="24" customHeight="1" x14ac:dyDescent="0.25">
      <c r="A405" s="43" t="s">
        <v>337</v>
      </c>
      <c r="B405" s="105" t="s">
        <v>340</v>
      </c>
      <c r="C405" s="105"/>
      <c r="D405" s="106">
        <f>D406</f>
        <v>0</v>
      </c>
      <c r="E405" s="300">
        <f t="shared" si="20"/>
        <v>0</v>
      </c>
      <c r="F405" s="106">
        <f>F406</f>
        <v>13277.6</v>
      </c>
      <c r="G405" s="107"/>
      <c r="I405" s="241"/>
    </row>
    <row r="406" spans="1:9" ht="15" customHeight="1" x14ac:dyDescent="0.25">
      <c r="A406" s="14">
        <v>4</v>
      </c>
      <c r="B406" s="14" t="s">
        <v>217</v>
      </c>
      <c r="C406" s="14"/>
      <c r="D406" s="129">
        <f>SUM(D407)</f>
        <v>0</v>
      </c>
      <c r="E406" s="209">
        <f t="shared" si="20"/>
        <v>0</v>
      </c>
      <c r="F406" s="129">
        <f>SUM(F407)</f>
        <v>13277.6</v>
      </c>
      <c r="G406" s="16"/>
    </row>
    <row r="407" spans="1:9" ht="20.100000000000001" customHeight="1" x14ac:dyDescent="0.25">
      <c r="A407" s="83">
        <v>42</v>
      </c>
      <c r="B407" s="55" t="s">
        <v>338</v>
      </c>
      <c r="C407" s="83"/>
      <c r="D407" s="198">
        <f>SUM(D408)</f>
        <v>0</v>
      </c>
      <c r="E407" s="198">
        <f t="shared" si="20"/>
        <v>0</v>
      </c>
      <c r="F407" s="198">
        <f>SUM(F408)</f>
        <v>13277.6</v>
      </c>
      <c r="G407" s="12"/>
    </row>
    <row r="408" spans="1:9" ht="15" customHeight="1" x14ac:dyDescent="0.25">
      <c r="A408" s="216">
        <v>421</v>
      </c>
      <c r="B408" s="216" t="s">
        <v>114</v>
      </c>
      <c r="C408" s="216"/>
      <c r="D408" s="219">
        <f>SUM(D409)</f>
        <v>0</v>
      </c>
      <c r="E408" s="301">
        <f t="shared" si="20"/>
        <v>0</v>
      </c>
      <c r="F408" s="219">
        <f>SUM(F409)</f>
        <v>13277.6</v>
      </c>
      <c r="G408" s="194"/>
    </row>
    <row r="409" spans="1:9" ht="15" customHeight="1" x14ac:dyDescent="0.25">
      <c r="A409" s="81">
        <v>4214</v>
      </c>
      <c r="B409" s="81" t="s">
        <v>339</v>
      </c>
      <c r="C409" s="81"/>
      <c r="D409" s="17">
        <v>0</v>
      </c>
      <c r="E409" s="236">
        <f t="shared" si="20"/>
        <v>0</v>
      </c>
      <c r="F409" s="17">
        <v>13277.6</v>
      </c>
      <c r="G409" s="18">
        <v>0</v>
      </c>
    </row>
    <row r="410" spans="1:9" ht="24.95" customHeight="1" x14ac:dyDescent="0.25">
      <c r="A410" s="43" t="s">
        <v>343</v>
      </c>
      <c r="B410" s="105" t="s">
        <v>344</v>
      </c>
      <c r="C410" s="105"/>
      <c r="D410" s="106">
        <f>D411+D415</f>
        <v>19908.400000000001</v>
      </c>
      <c r="E410" s="273">
        <f t="shared" si="20"/>
        <v>9954.2000000000007</v>
      </c>
      <c r="F410" s="106">
        <f>F411+F415</f>
        <v>14418.18</v>
      </c>
      <c r="G410" s="107"/>
      <c r="I410" s="239"/>
    </row>
    <row r="411" spans="1:9" ht="15" customHeight="1" x14ac:dyDescent="0.25">
      <c r="A411" s="14">
        <v>3</v>
      </c>
      <c r="B411" s="14" t="s">
        <v>2</v>
      </c>
      <c r="C411" s="14"/>
      <c r="D411" s="129">
        <f>SUM(D412)</f>
        <v>2654.4</v>
      </c>
      <c r="E411" s="209">
        <f t="shared" si="20"/>
        <v>1327.2</v>
      </c>
      <c r="F411" s="129">
        <f>SUM(F412)</f>
        <v>3917.87</v>
      </c>
      <c r="G411" s="221"/>
    </row>
    <row r="412" spans="1:9" ht="15" customHeight="1" x14ac:dyDescent="0.25">
      <c r="A412" s="83">
        <v>32</v>
      </c>
      <c r="B412" s="83" t="s">
        <v>212</v>
      </c>
      <c r="C412" s="83"/>
      <c r="D412" s="198">
        <f>SUM(D413)</f>
        <v>2654.4</v>
      </c>
      <c r="E412" s="198">
        <f t="shared" si="20"/>
        <v>1327.2</v>
      </c>
      <c r="F412" s="198">
        <f>SUM(F413)</f>
        <v>3917.87</v>
      </c>
      <c r="G412" s="200"/>
    </row>
    <row r="413" spans="1:9" ht="15" customHeight="1" x14ac:dyDescent="0.25">
      <c r="A413" s="216">
        <v>322</v>
      </c>
      <c r="B413" s="216" t="s">
        <v>70</v>
      </c>
      <c r="C413" s="216"/>
      <c r="D413" s="219">
        <f>SUM(D414)</f>
        <v>2654.4</v>
      </c>
      <c r="E413" s="301">
        <f t="shared" si="20"/>
        <v>1327.2</v>
      </c>
      <c r="F413" s="219">
        <f>SUM(F414)</f>
        <v>3917.87</v>
      </c>
      <c r="G413" s="220"/>
    </row>
    <row r="414" spans="1:9" ht="20.100000000000001" customHeight="1" x14ac:dyDescent="0.25">
      <c r="A414" s="81">
        <v>3224</v>
      </c>
      <c r="B414" s="82" t="s">
        <v>74</v>
      </c>
      <c r="C414" s="81"/>
      <c r="D414" s="17">
        <v>2654.4</v>
      </c>
      <c r="E414" s="236">
        <f t="shared" si="20"/>
        <v>1327.2</v>
      </c>
      <c r="F414" s="17">
        <v>3917.87</v>
      </c>
      <c r="G414" s="18"/>
    </row>
    <row r="415" spans="1:9" ht="15" customHeight="1" x14ac:dyDescent="0.25">
      <c r="A415" s="14">
        <v>4</v>
      </c>
      <c r="B415" s="14" t="s">
        <v>217</v>
      </c>
      <c r="C415" s="74"/>
      <c r="D415" s="129">
        <f>D416</f>
        <v>17254</v>
      </c>
      <c r="E415" s="209">
        <f t="shared" si="20"/>
        <v>8627</v>
      </c>
      <c r="F415" s="129">
        <f>F416</f>
        <v>10500.310000000001</v>
      </c>
      <c r="G415" s="221"/>
    </row>
    <row r="416" spans="1:9" ht="20.100000000000001" customHeight="1" x14ac:dyDescent="0.25">
      <c r="A416" s="83">
        <v>42</v>
      </c>
      <c r="B416" s="55" t="s">
        <v>338</v>
      </c>
      <c r="C416" s="201"/>
      <c r="D416" s="198">
        <f>D417+D419</f>
        <v>17254</v>
      </c>
      <c r="E416" s="198">
        <f t="shared" si="20"/>
        <v>8627</v>
      </c>
      <c r="F416" s="198">
        <f>F417+F419</f>
        <v>10500.310000000001</v>
      </c>
      <c r="G416" s="200"/>
    </row>
    <row r="417" spans="1:9" ht="15" customHeight="1" x14ac:dyDescent="0.25">
      <c r="A417" s="216">
        <v>421</v>
      </c>
      <c r="B417" s="216" t="s">
        <v>114</v>
      </c>
      <c r="C417" s="224"/>
      <c r="D417" s="219">
        <f>SUM(D418)</f>
        <v>17254</v>
      </c>
      <c r="E417" s="301">
        <f t="shared" si="20"/>
        <v>8627</v>
      </c>
      <c r="F417" s="219">
        <f>SUM(F418)</f>
        <v>10348.290000000001</v>
      </c>
      <c r="G417" s="220"/>
    </row>
    <row r="418" spans="1:9" ht="15" customHeight="1" x14ac:dyDescent="0.25">
      <c r="A418" s="81">
        <v>4213</v>
      </c>
      <c r="B418" s="81" t="s">
        <v>116</v>
      </c>
      <c r="C418" s="81"/>
      <c r="D418" s="17">
        <v>17254</v>
      </c>
      <c r="E418" s="236">
        <f t="shared" si="20"/>
        <v>8627</v>
      </c>
      <c r="F418" s="17">
        <v>10348.290000000001</v>
      </c>
      <c r="G418" s="18"/>
    </row>
    <row r="419" spans="1:9" x14ac:dyDescent="0.25">
      <c r="A419" s="216">
        <v>422</v>
      </c>
      <c r="B419" s="216" t="s">
        <v>118</v>
      </c>
      <c r="C419" s="224"/>
      <c r="D419" s="219">
        <f>SUM(D420)</f>
        <v>0</v>
      </c>
      <c r="E419" s="301">
        <f t="shared" si="20"/>
        <v>0</v>
      </c>
      <c r="F419" s="219">
        <f>SUM(F420)</f>
        <v>152.02000000000001</v>
      </c>
      <c r="G419" s="220"/>
    </row>
    <row r="420" spans="1:9" x14ac:dyDescent="0.25">
      <c r="A420" s="81">
        <v>4227</v>
      </c>
      <c r="B420" s="81" t="s">
        <v>123</v>
      </c>
      <c r="C420" s="81"/>
      <c r="D420" s="17">
        <v>0</v>
      </c>
      <c r="E420" s="236">
        <f t="shared" si="20"/>
        <v>0</v>
      </c>
      <c r="F420" s="17">
        <v>152.02000000000001</v>
      </c>
      <c r="G420" s="18"/>
    </row>
    <row r="421" spans="1:9" x14ac:dyDescent="0.25">
      <c r="A421" s="645"/>
      <c r="B421" s="646"/>
      <c r="C421" s="646"/>
      <c r="D421" s="646"/>
      <c r="E421" s="646"/>
      <c r="F421" s="646"/>
      <c r="G421" s="769"/>
    </row>
    <row r="422" spans="1:9" ht="30" customHeight="1" x14ac:dyDescent="0.25">
      <c r="A422" s="141" t="s">
        <v>5</v>
      </c>
      <c r="B422" s="142" t="s">
        <v>229</v>
      </c>
      <c r="C422" s="143" t="s">
        <v>228</v>
      </c>
      <c r="D422" s="144">
        <f>D423+D428+D437</f>
        <v>67688.5</v>
      </c>
      <c r="E422" s="144">
        <f>D422/2</f>
        <v>33844.25</v>
      </c>
      <c r="F422" s="144">
        <f>F423+F428+F437</f>
        <v>27556.27</v>
      </c>
      <c r="G422" s="145"/>
      <c r="H422" s="29"/>
    </row>
    <row r="423" spans="1:9" ht="24.95" customHeight="1" x14ac:dyDescent="0.25">
      <c r="A423" s="43" t="s">
        <v>345</v>
      </c>
      <c r="B423" s="105" t="s">
        <v>346</v>
      </c>
      <c r="C423" s="105"/>
      <c r="D423" s="106">
        <f>D424</f>
        <v>53089</v>
      </c>
      <c r="E423" s="273">
        <f t="shared" ref="E423:E441" si="21">D423/2</f>
        <v>26544.5</v>
      </c>
      <c r="F423" s="106">
        <f>F424</f>
        <v>18209.5</v>
      </c>
      <c r="G423" s="107"/>
      <c r="H423" s="146"/>
      <c r="I423" s="242"/>
    </row>
    <row r="424" spans="1:9" x14ac:dyDescent="0.25">
      <c r="A424" s="14">
        <v>3</v>
      </c>
      <c r="B424" s="14" t="s">
        <v>2</v>
      </c>
      <c r="C424" s="14"/>
      <c r="D424" s="209">
        <f>SUM(D425)</f>
        <v>53089</v>
      </c>
      <c r="E424" s="209">
        <f t="shared" si="21"/>
        <v>26544.5</v>
      </c>
      <c r="F424" s="209">
        <f>SUM(F425)</f>
        <v>18209.5</v>
      </c>
      <c r="G424" s="303"/>
      <c r="H424" s="8"/>
    </row>
    <row r="425" spans="1:9" x14ac:dyDescent="0.25">
      <c r="A425" s="83">
        <v>32</v>
      </c>
      <c r="B425" s="83" t="s">
        <v>212</v>
      </c>
      <c r="C425" s="83"/>
      <c r="D425" s="11">
        <f>SUM(D426)</f>
        <v>53089</v>
      </c>
      <c r="E425" s="198">
        <f>E426</f>
        <v>26544.5</v>
      </c>
      <c r="F425" s="11">
        <f>SUM(F426)</f>
        <v>18209.5</v>
      </c>
      <c r="G425" s="12"/>
      <c r="H425" s="8"/>
    </row>
    <row r="426" spans="1:9" x14ac:dyDescent="0.25">
      <c r="A426" s="216">
        <v>322</v>
      </c>
      <c r="B426" s="216" t="s">
        <v>70</v>
      </c>
      <c r="C426" s="216"/>
      <c r="D426" s="192">
        <f>SUM(D427)</f>
        <v>53089</v>
      </c>
      <c r="E426" s="299">
        <f t="shared" si="21"/>
        <v>26544.5</v>
      </c>
      <c r="F426" s="192">
        <f>SUM(F427)</f>
        <v>18209.5</v>
      </c>
      <c r="G426" s="194"/>
      <c r="H426" s="8"/>
    </row>
    <row r="427" spans="1:9" x14ac:dyDescent="0.25">
      <c r="A427" s="81">
        <v>3223</v>
      </c>
      <c r="B427" s="81" t="s">
        <v>73</v>
      </c>
      <c r="C427" s="81"/>
      <c r="D427" s="17">
        <v>53089</v>
      </c>
      <c r="E427" s="271">
        <f t="shared" si="21"/>
        <v>26544.5</v>
      </c>
      <c r="F427" s="17">
        <v>18209.5</v>
      </c>
      <c r="G427" s="18"/>
      <c r="H427" s="8"/>
    </row>
    <row r="428" spans="1:9" ht="24.95" customHeight="1" x14ac:dyDescent="0.25">
      <c r="A428" s="43" t="s">
        <v>336</v>
      </c>
      <c r="B428" s="105" t="s">
        <v>341</v>
      </c>
      <c r="C428" s="105"/>
      <c r="D428" s="106">
        <f>D429+D433</f>
        <v>11945.1</v>
      </c>
      <c r="E428" s="273">
        <f t="shared" si="21"/>
        <v>5972.55</v>
      </c>
      <c r="F428" s="106">
        <f>F429+F433</f>
        <v>8491.86</v>
      </c>
      <c r="G428" s="107"/>
      <c r="H428" s="8"/>
      <c r="I428" s="240"/>
    </row>
    <row r="429" spans="1:9" ht="15" customHeight="1" x14ac:dyDescent="0.25">
      <c r="A429" s="14">
        <v>3</v>
      </c>
      <c r="B429" s="14" t="s">
        <v>2</v>
      </c>
      <c r="C429" s="222"/>
      <c r="D429" s="209">
        <f>SUM(D430)</f>
        <v>9290.6</v>
      </c>
      <c r="E429" s="209">
        <f t="shared" si="21"/>
        <v>4645.3</v>
      </c>
      <c r="F429" s="209">
        <f>SUM(F430)</f>
        <v>8491.86</v>
      </c>
      <c r="G429" s="303"/>
      <c r="H429" s="8"/>
    </row>
    <row r="430" spans="1:9" x14ac:dyDescent="0.25">
      <c r="A430" s="83">
        <v>32</v>
      </c>
      <c r="B430" s="83" t="s">
        <v>212</v>
      </c>
      <c r="C430" s="75"/>
      <c r="D430" s="124">
        <f>SUM(D431)</f>
        <v>9290.6</v>
      </c>
      <c r="E430" s="198">
        <f t="shared" si="21"/>
        <v>4645.3</v>
      </c>
      <c r="F430" s="124">
        <f>SUM(F431)</f>
        <v>8491.86</v>
      </c>
      <c r="G430" s="59"/>
      <c r="H430" s="8"/>
    </row>
    <row r="431" spans="1:9" x14ac:dyDescent="0.25">
      <c r="A431" s="216">
        <v>323</v>
      </c>
      <c r="B431" s="216" t="s">
        <v>77</v>
      </c>
      <c r="C431" s="212"/>
      <c r="D431" s="195">
        <f>SUM(D432)</f>
        <v>9290.6</v>
      </c>
      <c r="E431" s="299">
        <f t="shared" si="21"/>
        <v>4645.3</v>
      </c>
      <c r="F431" s="195">
        <f>SUM(F432)</f>
        <v>8491.86</v>
      </c>
      <c r="G431" s="302"/>
      <c r="H431" s="8"/>
    </row>
    <row r="432" spans="1:9" x14ac:dyDescent="0.25">
      <c r="A432" s="81">
        <v>3232</v>
      </c>
      <c r="B432" s="81" t="s">
        <v>79</v>
      </c>
      <c r="C432" s="81"/>
      <c r="D432" s="17">
        <v>9290.6</v>
      </c>
      <c r="E432" s="271">
        <f t="shared" si="21"/>
        <v>4645.3</v>
      </c>
      <c r="F432" s="17">
        <v>8491.86</v>
      </c>
      <c r="G432" s="18"/>
      <c r="H432" s="8"/>
    </row>
    <row r="433" spans="1:9" x14ac:dyDescent="0.25">
      <c r="A433" s="14">
        <v>4</v>
      </c>
      <c r="B433" s="14" t="s">
        <v>217</v>
      </c>
      <c r="C433" s="222"/>
      <c r="D433" s="209">
        <f>SUM(D434)</f>
        <v>2654.5</v>
      </c>
      <c r="E433" s="209">
        <f t="shared" si="21"/>
        <v>1327.25</v>
      </c>
      <c r="F433" s="209">
        <f>SUM(F434)</f>
        <v>0</v>
      </c>
      <c r="G433" s="303"/>
      <c r="H433" s="8"/>
    </row>
    <row r="434" spans="1:9" ht="19.5" x14ac:dyDescent="0.25">
      <c r="A434" s="83">
        <v>42</v>
      </c>
      <c r="B434" s="55" t="s">
        <v>222</v>
      </c>
      <c r="C434" s="75"/>
      <c r="D434" s="124">
        <f>SUM(D435)</f>
        <v>2654.5</v>
      </c>
      <c r="E434" s="198">
        <f t="shared" si="21"/>
        <v>1327.25</v>
      </c>
      <c r="F434" s="124">
        <f>SUM(F435)</f>
        <v>0</v>
      </c>
      <c r="G434" s="59"/>
      <c r="H434" s="8"/>
    </row>
    <row r="435" spans="1:9" x14ac:dyDescent="0.25">
      <c r="A435" s="216">
        <v>421</v>
      </c>
      <c r="B435" s="216" t="s">
        <v>114</v>
      </c>
      <c r="C435" s="212"/>
      <c r="D435" s="195">
        <f>SUM(D436)</f>
        <v>2654.5</v>
      </c>
      <c r="E435" s="299">
        <f t="shared" si="21"/>
        <v>1327.25</v>
      </c>
      <c r="F435" s="195">
        <f>SUM(F436)</f>
        <v>0</v>
      </c>
      <c r="G435" s="223"/>
      <c r="H435" s="8"/>
    </row>
    <row r="436" spans="1:9" x14ac:dyDescent="0.25">
      <c r="A436" s="81">
        <v>4214</v>
      </c>
      <c r="B436" s="81" t="s">
        <v>117</v>
      </c>
      <c r="C436" s="81"/>
      <c r="D436" s="17">
        <v>2654.5</v>
      </c>
      <c r="E436" s="271">
        <f t="shared" si="21"/>
        <v>1327.25</v>
      </c>
      <c r="F436" s="17">
        <v>0</v>
      </c>
      <c r="G436" s="18"/>
      <c r="H436" s="8"/>
    </row>
    <row r="437" spans="1:9" ht="24.95" customHeight="1" x14ac:dyDescent="0.25">
      <c r="A437" s="43" t="s">
        <v>343</v>
      </c>
      <c r="B437" s="105" t="s">
        <v>344</v>
      </c>
      <c r="C437" s="105"/>
      <c r="D437" s="106">
        <f>D438</f>
        <v>2654.4</v>
      </c>
      <c r="E437" s="273">
        <f t="shared" si="21"/>
        <v>1327.2</v>
      </c>
      <c r="F437" s="106">
        <f>F438</f>
        <v>854.91</v>
      </c>
      <c r="G437" s="107"/>
      <c r="H437" s="8"/>
      <c r="I437" s="239"/>
    </row>
    <row r="438" spans="1:9" x14ac:dyDescent="0.25">
      <c r="A438" s="14">
        <v>3</v>
      </c>
      <c r="B438" s="14" t="s">
        <v>2</v>
      </c>
      <c r="C438" s="222"/>
      <c r="D438" s="209">
        <f>SUM(D439)</f>
        <v>2654.4</v>
      </c>
      <c r="E438" s="209">
        <f t="shared" si="21"/>
        <v>1327.2</v>
      </c>
      <c r="F438" s="209">
        <f>SUM(F439)</f>
        <v>854.91</v>
      </c>
      <c r="G438" s="303"/>
      <c r="H438" s="8"/>
    </row>
    <row r="439" spans="1:9" x14ac:dyDescent="0.25">
      <c r="A439" s="83">
        <v>32</v>
      </c>
      <c r="B439" s="83" t="s">
        <v>212</v>
      </c>
      <c r="C439" s="75"/>
      <c r="D439" s="124">
        <f>SUM(D440)</f>
        <v>2654.4</v>
      </c>
      <c r="E439" s="198">
        <f t="shared" si="21"/>
        <v>1327.2</v>
      </c>
      <c r="F439" s="124">
        <f>SUM(F440)</f>
        <v>854.91</v>
      </c>
      <c r="G439" s="59"/>
      <c r="H439" s="8"/>
    </row>
    <row r="440" spans="1:9" x14ac:dyDescent="0.25">
      <c r="A440" s="216">
        <v>322</v>
      </c>
      <c r="B440" s="216" t="s">
        <v>70</v>
      </c>
      <c r="C440" s="212"/>
      <c r="D440" s="195">
        <f>SUM(D441)</f>
        <v>2654.4</v>
      </c>
      <c r="E440" s="299">
        <f t="shared" si="21"/>
        <v>1327.2</v>
      </c>
      <c r="F440" s="195">
        <f>SUM(F441)</f>
        <v>854.91</v>
      </c>
      <c r="G440" s="223"/>
      <c r="H440" s="89"/>
    </row>
    <row r="441" spans="1:9" ht="19.5" x14ac:dyDescent="0.25">
      <c r="A441" s="81">
        <v>3224</v>
      </c>
      <c r="B441" s="82" t="s">
        <v>74</v>
      </c>
      <c r="C441" s="81"/>
      <c r="D441" s="17">
        <v>2654.4</v>
      </c>
      <c r="E441" s="271">
        <f t="shared" si="21"/>
        <v>1327.2</v>
      </c>
      <c r="F441" s="17">
        <v>854.91</v>
      </c>
      <c r="G441" s="18"/>
      <c r="H441" s="89"/>
    </row>
    <row r="442" spans="1:9" x14ac:dyDescent="0.25">
      <c r="A442" s="645"/>
      <c r="B442" s="646"/>
      <c r="C442" s="646"/>
      <c r="D442" s="646"/>
      <c r="E442" s="646"/>
      <c r="F442" s="646"/>
      <c r="G442" s="769"/>
      <c r="H442" s="89"/>
    </row>
    <row r="443" spans="1:9" ht="30" customHeight="1" x14ac:dyDescent="0.25">
      <c r="A443" s="141" t="s">
        <v>5</v>
      </c>
      <c r="B443" s="147" t="s">
        <v>231</v>
      </c>
      <c r="C443" s="143" t="s">
        <v>230</v>
      </c>
      <c r="D443" s="144">
        <f>D444</f>
        <v>49107.4</v>
      </c>
      <c r="E443" s="144">
        <f>D443/2</f>
        <v>24553.7</v>
      </c>
      <c r="F443" s="144">
        <f>F444</f>
        <v>9314.6899999999987</v>
      </c>
      <c r="G443" s="145"/>
      <c r="H443" s="8"/>
    </row>
    <row r="444" spans="1:9" ht="24.95" customHeight="1" x14ac:dyDescent="0.25">
      <c r="A444" s="43" t="s">
        <v>336</v>
      </c>
      <c r="B444" s="105" t="s">
        <v>341</v>
      </c>
      <c r="C444" s="105"/>
      <c r="D444" s="106">
        <f>D445+D449</f>
        <v>49107.4</v>
      </c>
      <c r="E444" s="273">
        <f t="shared" ref="E444:E452" si="22">D444/2</f>
        <v>24553.7</v>
      </c>
      <c r="F444" s="106">
        <f>F445+F449</f>
        <v>9314.6899999999987</v>
      </c>
      <c r="G444" s="107"/>
      <c r="H444" s="99"/>
      <c r="I444" s="240"/>
    </row>
    <row r="445" spans="1:9" x14ac:dyDescent="0.25">
      <c r="A445" s="14">
        <v>3</v>
      </c>
      <c r="B445" s="14" t="s">
        <v>2</v>
      </c>
      <c r="C445" s="74"/>
      <c r="D445" s="209">
        <f>SUM(D446)</f>
        <v>2654.4</v>
      </c>
      <c r="E445" s="209">
        <f t="shared" si="22"/>
        <v>1327.2</v>
      </c>
      <c r="F445" s="209">
        <f>SUM(F446)</f>
        <v>3200</v>
      </c>
      <c r="G445" s="303"/>
      <c r="H445" s="8"/>
    </row>
    <row r="446" spans="1:9" x14ac:dyDescent="0.25">
      <c r="A446" s="83">
        <v>32</v>
      </c>
      <c r="B446" s="83" t="s">
        <v>212</v>
      </c>
      <c r="C446" s="201"/>
      <c r="D446" s="198">
        <f>SUM(D447)</f>
        <v>2654.4</v>
      </c>
      <c r="E446" s="198">
        <f t="shared" si="22"/>
        <v>1327.2</v>
      </c>
      <c r="F446" s="198">
        <f>SUM(F447)</f>
        <v>3200</v>
      </c>
      <c r="G446" s="59"/>
      <c r="H446" s="8"/>
    </row>
    <row r="447" spans="1:9" x14ac:dyDescent="0.25">
      <c r="A447" s="216">
        <v>323</v>
      </c>
      <c r="B447" s="216" t="s">
        <v>77</v>
      </c>
      <c r="C447" s="224"/>
      <c r="D447" s="219">
        <f>SUM(D448)</f>
        <v>2654.4</v>
      </c>
      <c r="E447" s="299">
        <f t="shared" si="22"/>
        <v>1327.2</v>
      </c>
      <c r="F447" s="219">
        <f>SUM(F448)</f>
        <v>3200</v>
      </c>
      <c r="G447" s="302"/>
      <c r="H447" s="8"/>
    </row>
    <row r="448" spans="1:9" x14ac:dyDescent="0.25">
      <c r="A448" s="81">
        <v>3237</v>
      </c>
      <c r="B448" s="81" t="s">
        <v>84</v>
      </c>
      <c r="C448" s="81"/>
      <c r="D448" s="17">
        <v>2654.4</v>
      </c>
      <c r="E448" s="236">
        <f t="shared" si="22"/>
        <v>1327.2</v>
      </c>
      <c r="F448" s="58">
        <v>3200</v>
      </c>
      <c r="G448" s="18"/>
      <c r="H448" s="8"/>
    </row>
    <row r="449" spans="1:9" x14ac:dyDescent="0.25">
      <c r="A449" s="14">
        <v>4</v>
      </c>
      <c r="B449" s="14" t="s">
        <v>217</v>
      </c>
      <c r="C449" s="74"/>
      <c r="D449" s="209">
        <f>SUM(D450)</f>
        <v>46453</v>
      </c>
      <c r="E449" s="209">
        <f t="shared" si="22"/>
        <v>23226.5</v>
      </c>
      <c r="F449" s="209">
        <f>SUM(F450)</f>
        <v>6114.69</v>
      </c>
      <c r="G449" s="303"/>
      <c r="H449" s="8"/>
    </row>
    <row r="450" spans="1:9" ht="19.5" x14ac:dyDescent="0.25">
      <c r="A450" s="83">
        <v>42</v>
      </c>
      <c r="B450" s="55" t="s">
        <v>222</v>
      </c>
      <c r="C450" s="201"/>
      <c r="D450" s="198">
        <f>SUM(D451)</f>
        <v>46453</v>
      </c>
      <c r="E450" s="198">
        <f t="shared" si="22"/>
        <v>23226.5</v>
      </c>
      <c r="F450" s="198">
        <f>SUM(F451)</f>
        <v>6114.69</v>
      </c>
      <c r="G450" s="200"/>
      <c r="H450" s="8"/>
    </row>
    <row r="451" spans="1:9" x14ac:dyDescent="0.25">
      <c r="A451" s="216">
        <v>426</v>
      </c>
      <c r="B451" s="216" t="s">
        <v>127</v>
      </c>
      <c r="C451" s="224"/>
      <c r="D451" s="219">
        <f>SUM(D452)</f>
        <v>46453</v>
      </c>
      <c r="E451" s="299">
        <f t="shared" si="22"/>
        <v>23226.5</v>
      </c>
      <c r="F451" s="219">
        <f>SUM(F452)</f>
        <v>6114.69</v>
      </c>
      <c r="G451" s="220"/>
      <c r="H451" s="8"/>
    </row>
    <row r="452" spans="1:9" x14ac:dyDescent="0.25">
      <c r="A452" s="81">
        <v>4263</v>
      </c>
      <c r="B452" s="81" t="s">
        <v>129</v>
      </c>
      <c r="C452" s="81"/>
      <c r="D452" s="17">
        <v>46453</v>
      </c>
      <c r="E452" s="271">
        <f t="shared" si="22"/>
        <v>23226.5</v>
      </c>
      <c r="F452" s="17">
        <v>6114.69</v>
      </c>
      <c r="G452" s="18"/>
      <c r="H452" s="8"/>
    </row>
    <row r="453" spans="1:9" x14ac:dyDescent="0.25">
      <c r="A453" s="645"/>
      <c r="B453" s="646"/>
      <c r="C453" s="646"/>
      <c r="D453" s="646"/>
      <c r="E453" s="646"/>
      <c r="F453" s="646"/>
      <c r="G453" s="769"/>
      <c r="H453" s="8"/>
    </row>
    <row r="454" spans="1:9" ht="30" customHeight="1" x14ac:dyDescent="0.25">
      <c r="A454" s="141" t="s">
        <v>5</v>
      </c>
      <c r="B454" s="148" t="s">
        <v>233</v>
      </c>
      <c r="C454" s="143" t="s">
        <v>232</v>
      </c>
      <c r="D454" s="144">
        <f>D455+D460+D468+D477</f>
        <v>61052.4</v>
      </c>
      <c r="E454" s="144">
        <f>D454/2</f>
        <v>30526.2</v>
      </c>
      <c r="F454" s="144">
        <f>F455+F460+F468+F477</f>
        <v>14793.689999999999</v>
      </c>
      <c r="G454" s="145"/>
      <c r="H454" s="8"/>
    </row>
    <row r="455" spans="1:9" ht="24.95" customHeight="1" x14ac:dyDescent="0.25">
      <c r="A455" s="133" t="s">
        <v>335</v>
      </c>
      <c r="B455" s="131" t="s">
        <v>342</v>
      </c>
      <c r="C455" s="131"/>
      <c r="D455" s="132">
        <f>D456</f>
        <v>5308.9</v>
      </c>
      <c r="E455" s="273">
        <f t="shared" ref="E455:E488" si="23">D455/2</f>
        <v>2654.45</v>
      </c>
      <c r="F455" s="132">
        <f>F456</f>
        <v>5210.2</v>
      </c>
      <c r="G455" s="131"/>
      <c r="H455" s="96"/>
      <c r="I455" s="238"/>
    </row>
    <row r="456" spans="1:9" x14ac:dyDescent="0.25">
      <c r="A456" s="14">
        <v>3</v>
      </c>
      <c r="B456" s="14" t="s">
        <v>2</v>
      </c>
      <c r="C456" s="74"/>
      <c r="D456" s="209">
        <f>SUM(D457)</f>
        <v>5308.9</v>
      </c>
      <c r="E456" s="209">
        <f t="shared" si="23"/>
        <v>2654.45</v>
      </c>
      <c r="F456" s="209">
        <f>F457</f>
        <v>5210.2</v>
      </c>
      <c r="G456" s="303"/>
      <c r="H456" s="8"/>
    </row>
    <row r="457" spans="1:9" x14ac:dyDescent="0.25">
      <c r="A457" s="83">
        <v>32</v>
      </c>
      <c r="B457" s="83" t="s">
        <v>212</v>
      </c>
      <c r="C457" s="201"/>
      <c r="D457" s="198">
        <f>SUM(D458)</f>
        <v>5308.9</v>
      </c>
      <c r="E457" s="198">
        <f t="shared" si="23"/>
        <v>2654.45</v>
      </c>
      <c r="F457" s="198">
        <f>SUM(F458)</f>
        <v>5210.2</v>
      </c>
      <c r="G457" s="200"/>
      <c r="H457" s="8"/>
    </row>
    <row r="458" spans="1:9" x14ac:dyDescent="0.25">
      <c r="A458" s="216">
        <v>323</v>
      </c>
      <c r="B458" s="216" t="s">
        <v>77</v>
      </c>
      <c r="C458" s="224"/>
      <c r="D458" s="219">
        <f>SUM(D459)</f>
        <v>5308.9</v>
      </c>
      <c r="E458" s="276">
        <f t="shared" si="23"/>
        <v>2654.45</v>
      </c>
      <c r="F458" s="219">
        <f>SUM(F459)</f>
        <v>5210.2</v>
      </c>
      <c r="G458" s="220"/>
      <c r="H458" s="8"/>
    </row>
    <row r="459" spans="1:9" x14ac:dyDescent="0.25">
      <c r="A459" s="81">
        <v>3232</v>
      </c>
      <c r="B459" s="81" t="s">
        <v>79</v>
      </c>
      <c r="C459" s="81"/>
      <c r="D459" s="17">
        <v>5308.9</v>
      </c>
      <c r="E459" s="236">
        <f t="shared" si="23"/>
        <v>2654.45</v>
      </c>
      <c r="F459" s="17">
        <v>5210.2</v>
      </c>
      <c r="G459" s="18"/>
      <c r="H459" s="8"/>
    </row>
    <row r="460" spans="1:9" ht="24.95" customHeight="1" x14ac:dyDescent="0.25">
      <c r="A460" s="43" t="s">
        <v>345</v>
      </c>
      <c r="B460" s="105" t="s">
        <v>346</v>
      </c>
      <c r="C460" s="105"/>
      <c r="D460" s="106">
        <f>D461</f>
        <v>19244.800000000003</v>
      </c>
      <c r="E460" s="273">
        <f t="shared" si="23"/>
        <v>9622.4000000000015</v>
      </c>
      <c r="F460" s="106">
        <f>F461</f>
        <v>2791.04</v>
      </c>
      <c r="G460" s="18"/>
      <c r="H460" s="8"/>
      <c r="I460" s="242"/>
    </row>
    <row r="461" spans="1:9" ht="15" customHeight="1" x14ac:dyDescent="0.25">
      <c r="A461" s="14">
        <v>3</v>
      </c>
      <c r="B461" s="14" t="s">
        <v>2</v>
      </c>
      <c r="C461" s="74"/>
      <c r="D461" s="209">
        <f>D462</f>
        <v>19244.800000000003</v>
      </c>
      <c r="E461" s="209">
        <f t="shared" si="23"/>
        <v>9622.4000000000015</v>
      </c>
      <c r="F461" s="209">
        <f>F462</f>
        <v>2791.04</v>
      </c>
      <c r="G461" s="303"/>
      <c r="H461" s="8"/>
    </row>
    <row r="462" spans="1:9" ht="15" customHeight="1" x14ac:dyDescent="0.25">
      <c r="A462" s="83">
        <v>32</v>
      </c>
      <c r="B462" s="83" t="s">
        <v>212</v>
      </c>
      <c r="C462" s="201"/>
      <c r="D462" s="198">
        <f>D463+D465</f>
        <v>19244.800000000003</v>
      </c>
      <c r="E462" s="198">
        <f t="shared" si="23"/>
        <v>9622.4000000000015</v>
      </c>
      <c r="F462" s="198">
        <f>F463+F465</f>
        <v>2791.04</v>
      </c>
      <c r="G462" s="200"/>
      <c r="H462" s="8"/>
    </row>
    <row r="463" spans="1:9" ht="15" customHeight="1" x14ac:dyDescent="0.25">
      <c r="A463" s="216">
        <v>322</v>
      </c>
      <c r="B463" s="216" t="s">
        <v>70</v>
      </c>
      <c r="C463" s="224"/>
      <c r="D463" s="219">
        <f>SUM(D464)</f>
        <v>7963.4</v>
      </c>
      <c r="E463" s="299">
        <f t="shared" si="23"/>
        <v>3981.7</v>
      </c>
      <c r="F463" s="219">
        <f>SUM(F464)</f>
        <v>1583.38</v>
      </c>
      <c r="G463" s="220"/>
      <c r="H463" s="8"/>
    </row>
    <row r="464" spans="1:9" ht="15" customHeight="1" x14ac:dyDescent="0.25">
      <c r="A464" s="81">
        <v>3223</v>
      </c>
      <c r="B464" s="81" t="s">
        <v>73</v>
      </c>
      <c r="C464" s="81"/>
      <c r="D464" s="17">
        <v>7963.4</v>
      </c>
      <c r="E464" s="236">
        <f t="shared" si="23"/>
        <v>3981.7</v>
      </c>
      <c r="F464" s="17">
        <v>1583.38</v>
      </c>
      <c r="G464" s="18"/>
      <c r="H464" s="8"/>
    </row>
    <row r="465" spans="1:9" ht="15" customHeight="1" x14ac:dyDescent="0.25">
      <c r="A465" s="216">
        <v>323</v>
      </c>
      <c r="B465" s="216" t="s">
        <v>77</v>
      </c>
      <c r="C465" s="224"/>
      <c r="D465" s="219">
        <f>SUM(D466:D467)</f>
        <v>11281.400000000001</v>
      </c>
      <c r="E465" s="299">
        <f t="shared" si="23"/>
        <v>5640.7000000000007</v>
      </c>
      <c r="F465" s="219">
        <f>SUM(F466:F467)</f>
        <v>1207.6600000000001</v>
      </c>
      <c r="G465" s="220"/>
      <c r="H465" s="8"/>
    </row>
    <row r="466" spans="1:9" ht="15" customHeight="1" x14ac:dyDescent="0.25">
      <c r="A466" s="81">
        <v>3232</v>
      </c>
      <c r="B466" s="81" t="s">
        <v>79</v>
      </c>
      <c r="C466" s="81"/>
      <c r="D466" s="17">
        <v>6636.1</v>
      </c>
      <c r="E466" s="236">
        <f t="shared" si="23"/>
        <v>3318.05</v>
      </c>
      <c r="F466" s="17">
        <v>0</v>
      </c>
      <c r="G466" s="18"/>
      <c r="H466" s="8"/>
    </row>
    <row r="467" spans="1:9" ht="15" customHeight="1" x14ac:dyDescent="0.25">
      <c r="A467" s="81">
        <v>3234</v>
      </c>
      <c r="B467" s="81" t="s">
        <v>81</v>
      </c>
      <c r="C467" s="81"/>
      <c r="D467" s="17">
        <v>4645.3</v>
      </c>
      <c r="E467" s="236">
        <f t="shared" si="23"/>
        <v>2322.65</v>
      </c>
      <c r="F467" s="17">
        <v>1207.6600000000001</v>
      </c>
      <c r="G467" s="18"/>
      <c r="H467" s="8"/>
    </row>
    <row r="468" spans="1:9" ht="24.95" customHeight="1" x14ac:dyDescent="0.25">
      <c r="A468" s="43" t="s">
        <v>336</v>
      </c>
      <c r="B468" s="105" t="s">
        <v>341</v>
      </c>
      <c r="C468" s="105"/>
      <c r="D468" s="106">
        <f>D469+D473</f>
        <v>22562.799999999999</v>
      </c>
      <c r="E468" s="273">
        <f t="shared" si="23"/>
        <v>11281.4</v>
      </c>
      <c r="F468" s="106">
        <f>F469+F473</f>
        <v>3602</v>
      </c>
      <c r="G468" s="18"/>
      <c r="H468" s="8"/>
      <c r="I468" s="240"/>
    </row>
    <row r="469" spans="1:9" ht="15" customHeight="1" x14ac:dyDescent="0.25">
      <c r="A469" s="14">
        <v>3</v>
      </c>
      <c r="B469" s="14" t="s">
        <v>2</v>
      </c>
      <c r="C469" s="74"/>
      <c r="D469" s="209">
        <f>SUM(D470)</f>
        <v>9290.5</v>
      </c>
      <c r="E469" s="209">
        <f t="shared" si="23"/>
        <v>4645.25</v>
      </c>
      <c r="F469" s="209">
        <f>SUM(F470)</f>
        <v>3602</v>
      </c>
      <c r="G469" s="303"/>
      <c r="H469" s="8"/>
    </row>
    <row r="470" spans="1:9" ht="15" customHeight="1" x14ac:dyDescent="0.25">
      <c r="A470" s="83">
        <v>32</v>
      </c>
      <c r="B470" s="83" t="s">
        <v>212</v>
      </c>
      <c r="C470" s="201"/>
      <c r="D470" s="198">
        <f>SUM(D471)</f>
        <v>9290.5</v>
      </c>
      <c r="E470" s="198">
        <f t="shared" si="23"/>
        <v>4645.25</v>
      </c>
      <c r="F470" s="198">
        <f>SUM(F471)</f>
        <v>3602</v>
      </c>
      <c r="G470" s="200"/>
      <c r="H470" s="8"/>
    </row>
    <row r="471" spans="1:9" ht="15" customHeight="1" x14ac:dyDescent="0.25">
      <c r="A471" s="216">
        <v>323</v>
      </c>
      <c r="B471" s="216" t="s">
        <v>77</v>
      </c>
      <c r="C471" s="224"/>
      <c r="D471" s="219">
        <f>SUM(D472)</f>
        <v>9290.5</v>
      </c>
      <c r="E471" s="276">
        <f t="shared" si="23"/>
        <v>4645.25</v>
      </c>
      <c r="F471" s="219">
        <f>SUM(F472)</f>
        <v>3602</v>
      </c>
      <c r="G471" s="220"/>
      <c r="H471" s="8"/>
    </row>
    <row r="472" spans="1:9" ht="15" customHeight="1" x14ac:dyDescent="0.25">
      <c r="A472" s="81">
        <v>3237</v>
      </c>
      <c r="B472" s="81" t="s">
        <v>84</v>
      </c>
      <c r="C472" s="81"/>
      <c r="D472" s="17">
        <v>9290.5</v>
      </c>
      <c r="E472" s="236">
        <f t="shared" si="23"/>
        <v>4645.25</v>
      </c>
      <c r="F472" s="17">
        <v>3602</v>
      </c>
      <c r="G472" s="18"/>
      <c r="H472" s="8"/>
    </row>
    <row r="473" spans="1:9" ht="15" customHeight="1" x14ac:dyDescent="0.25">
      <c r="A473" s="14">
        <v>4</v>
      </c>
      <c r="B473" s="14" t="s">
        <v>217</v>
      </c>
      <c r="C473" s="74"/>
      <c r="D473" s="209">
        <f>SUM(D474)</f>
        <v>13272.3</v>
      </c>
      <c r="E473" s="209">
        <f t="shared" si="23"/>
        <v>6636.15</v>
      </c>
      <c r="F473" s="209">
        <f>SUM(F474)</f>
        <v>0</v>
      </c>
      <c r="G473" s="303"/>
      <c r="H473" s="8"/>
    </row>
    <row r="474" spans="1:9" ht="20.100000000000001" customHeight="1" x14ac:dyDescent="0.25">
      <c r="A474" s="83">
        <v>42</v>
      </c>
      <c r="B474" s="55" t="s">
        <v>338</v>
      </c>
      <c r="C474" s="201"/>
      <c r="D474" s="198">
        <f>SUM(D475)</f>
        <v>13272.3</v>
      </c>
      <c r="E474" s="198">
        <f t="shared" si="23"/>
        <v>6636.15</v>
      </c>
      <c r="F474" s="198">
        <f>SUM(F475)</f>
        <v>0</v>
      </c>
      <c r="G474" s="200"/>
      <c r="H474" s="8"/>
    </row>
    <row r="475" spans="1:9" ht="15" customHeight="1" x14ac:dyDescent="0.25">
      <c r="A475" s="216">
        <v>421</v>
      </c>
      <c r="B475" s="216" t="s">
        <v>114</v>
      </c>
      <c r="C475" s="224"/>
      <c r="D475" s="219">
        <f>SUM(D476)</f>
        <v>13272.3</v>
      </c>
      <c r="E475" s="276">
        <f t="shared" si="23"/>
        <v>6636.15</v>
      </c>
      <c r="F475" s="219">
        <f>SUM(F476)</f>
        <v>0</v>
      </c>
      <c r="G475" s="220"/>
      <c r="H475" s="8"/>
    </row>
    <row r="476" spans="1:9" ht="15" customHeight="1" x14ac:dyDescent="0.25">
      <c r="A476" s="81">
        <v>4212</v>
      </c>
      <c r="B476" s="81" t="s">
        <v>115</v>
      </c>
      <c r="C476" s="81"/>
      <c r="D476" s="17">
        <v>13272.3</v>
      </c>
      <c r="E476" s="236">
        <f t="shared" si="23"/>
        <v>6636.15</v>
      </c>
      <c r="F476" s="17">
        <v>0</v>
      </c>
      <c r="G476" s="18"/>
      <c r="H476" s="8"/>
    </row>
    <row r="477" spans="1:9" ht="24.95" customHeight="1" x14ac:dyDescent="0.25">
      <c r="A477" s="43" t="s">
        <v>343</v>
      </c>
      <c r="B477" s="105" t="s">
        <v>344</v>
      </c>
      <c r="C477" s="105"/>
      <c r="D477" s="106">
        <f>D478+D482</f>
        <v>13935.9</v>
      </c>
      <c r="E477" s="273">
        <f t="shared" si="23"/>
        <v>6967.95</v>
      </c>
      <c r="F477" s="106">
        <f>F478+F482</f>
        <v>3190.45</v>
      </c>
      <c r="G477" s="107"/>
      <c r="H477" s="8"/>
      <c r="I477" s="239"/>
    </row>
    <row r="478" spans="1:9" ht="15" customHeight="1" x14ac:dyDescent="0.25">
      <c r="A478" s="14">
        <v>3</v>
      </c>
      <c r="B478" s="14" t="s">
        <v>2</v>
      </c>
      <c r="C478" s="74"/>
      <c r="D478" s="129">
        <f>SUM(D479)</f>
        <v>663.6</v>
      </c>
      <c r="E478" s="209">
        <f t="shared" si="23"/>
        <v>331.8</v>
      </c>
      <c r="F478" s="129">
        <f>SUM(F479)</f>
        <v>3023.35</v>
      </c>
      <c r="G478" s="221"/>
      <c r="H478" s="8"/>
    </row>
    <row r="479" spans="1:9" ht="15" customHeight="1" x14ac:dyDescent="0.25">
      <c r="A479" s="83">
        <v>32</v>
      </c>
      <c r="B479" s="83" t="s">
        <v>212</v>
      </c>
      <c r="C479" s="201"/>
      <c r="D479" s="198">
        <f>SUM(D480)</f>
        <v>663.6</v>
      </c>
      <c r="E479" s="198">
        <f t="shared" si="23"/>
        <v>331.8</v>
      </c>
      <c r="F479" s="198">
        <f>SUM(F480)</f>
        <v>3023.35</v>
      </c>
      <c r="G479" s="200"/>
      <c r="H479" s="8"/>
    </row>
    <row r="480" spans="1:9" ht="15" customHeight="1" x14ac:dyDescent="0.25">
      <c r="A480" s="216">
        <v>322</v>
      </c>
      <c r="B480" s="216" t="s">
        <v>70</v>
      </c>
      <c r="C480" s="224"/>
      <c r="D480" s="219">
        <f>SUM(D481)</f>
        <v>663.6</v>
      </c>
      <c r="E480" s="276">
        <f t="shared" si="23"/>
        <v>331.8</v>
      </c>
      <c r="F480" s="219">
        <f>SUM(F481)</f>
        <v>3023.35</v>
      </c>
      <c r="G480" s="220"/>
      <c r="H480" s="8"/>
    </row>
    <row r="481" spans="1:15" ht="20.100000000000001" customHeight="1" x14ac:dyDescent="0.25">
      <c r="A481" s="81">
        <v>3224</v>
      </c>
      <c r="B481" s="82" t="s">
        <v>74</v>
      </c>
      <c r="C481" s="81"/>
      <c r="D481" s="17">
        <v>663.6</v>
      </c>
      <c r="E481" s="273">
        <f t="shared" si="23"/>
        <v>331.8</v>
      </c>
      <c r="F481" s="17">
        <v>3023.35</v>
      </c>
      <c r="G481" s="18"/>
      <c r="H481" s="8"/>
    </row>
    <row r="482" spans="1:15" x14ac:dyDescent="0.25">
      <c r="A482" s="14">
        <v>4</v>
      </c>
      <c r="B482" s="14" t="s">
        <v>217</v>
      </c>
      <c r="C482" s="74"/>
      <c r="D482" s="209">
        <f>D483+D486</f>
        <v>13272.3</v>
      </c>
      <c r="E482" s="209">
        <f t="shared" si="23"/>
        <v>6636.15</v>
      </c>
      <c r="F482" s="209">
        <f>F483+F486</f>
        <v>167.1</v>
      </c>
      <c r="G482" s="303"/>
      <c r="H482" s="8"/>
    </row>
    <row r="483" spans="1:15" ht="19.5" x14ac:dyDescent="0.25">
      <c r="A483" s="83">
        <v>42</v>
      </c>
      <c r="B483" s="55" t="s">
        <v>222</v>
      </c>
      <c r="C483" s="201"/>
      <c r="D483" s="198">
        <f>SUM(D484)</f>
        <v>0</v>
      </c>
      <c r="E483" s="124">
        <f t="shared" si="23"/>
        <v>0</v>
      </c>
      <c r="F483" s="198">
        <f>SUM(F484)</f>
        <v>167.1</v>
      </c>
      <c r="G483" s="200"/>
      <c r="H483" s="8"/>
    </row>
    <row r="484" spans="1:15" x14ac:dyDescent="0.25">
      <c r="A484" s="216">
        <v>422</v>
      </c>
      <c r="B484" s="216" t="s">
        <v>118</v>
      </c>
      <c r="C484" s="224"/>
      <c r="D484" s="219">
        <f>SUM(D485)</f>
        <v>0</v>
      </c>
      <c r="E484" s="299">
        <f t="shared" si="23"/>
        <v>0</v>
      </c>
      <c r="F484" s="219">
        <f>SUM(F485)</f>
        <v>167.1</v>
      </c>
      <c r="G484" s="220"/>
      <c r="H484" s="8"/>
    </row>
    <row r="485" spans="1:15" x14ac:dyDescent="0.25">
      <c r="A485" s="81">
        <v>4227</v>
      </c>
      <c r="B485" s="81" t="s">
        <v>123</v>
      </c>
      <c r="C485" s="81"/>
      <c r="D485" s="17">
        <v>0</v>
      </c>
      <c r="E485" s="236">
        <f t="shared" si="23"/>
        <v>0</v>
      </c>
      <c r="F485" s="17">
        <v>167.1</v>
      </c>
      <c r="G485" s="18"/>
      <c r="H485" s="8"/>
    </row>
    <row r="486" spans="1:15" ht="19.5" x14ac:dyDescent="0.25">
      <c r="A486" s="83">
        <v>45</v>
      </c>
      <c r="B486" s="55" t="s">
        <v>227</v>
      </c>
      <c r="C486" s="201"/>
      <c r="D486" s="198">
        <f>D487</f>
        <v>13272.3</v>
      </c>
      <c r="E486" s="198">
        <f t="shared" si="23"/>
        <v>6636.15</v>
      </c>
      <c r="F486" s="198">
        <f>F487</f>
        <v>0</v>
      </c>
      <c r="G486" s="200"/>
      <c r="H486" s="8"/>
    </row>
    <row r="487" spans="1:15" x14ac:dyDescent="0.25">
      <c r="A487" s="216">
        <v>451</v>
      </c>
      <c r="B487" s="216" t="s">
        <v>347</v>
      </c>
      <c r="C487" s="224"/>
      <c r="D487" s="219">
        <f>SUM(D488)</f>
        <v>13272.3</v>
      </c>
      <c r="E487" s="299">
        <f t="shared" si="23"/>
        <v>6636.15</v>
      </c>
      <c r="F487" s="219">
        <f>SUM(F488)</f>
        <v>0</v>
      </c>
      <c r="G487" s="220"/>
      <c r="H487" s="8"/>
    </row>
    <row r="488" spans="1:15" x14ac:dyDescent="0.25">
      <c r="A488" s="81">
        <v>4511</v>
      </c>
      <c r="B488" s="81" t="s">
        <v>347</v>
      </c>
      <c r="C488" s="81"/>
      <c r="D488" s="17">
        <v>13272.3</v>
      </c>
      <c r="E488" s="236">
        <f t="shared" si="23"/>
        <v>6636.15</v>
      </c>
      <c r="F488" s="17">
        <v>0</v>
      </c>
      <c r="G488" s="18"/>
      <c r="H488" s="8"/>
    </row>
    <row r="489" spans="1:15" x14ac:dyDescent="0.25">
      <c r="A489" s="645"/>
      <c r="B489" s="646"/>
      <c r="C489" s="646"/>
      <c r="D489" s="646"/>
      <c r="E489" s="646"/>
      <c r="F489" s="646"/>
      <c r="G489" s="769"/>
      <c r="H489" s="8"/>
    </row>
    <row r="490" spans="1:15" ht="30" customHeight="1" x14ac:dyDescent="0.25">
      <c r="A490" s="150" t="s">
        <v>5</v>
      </c>
      <c r="B490" s="151" t="s">
        <v>235</v>
      </c>
      <c r="C490" s="152" t="s">
        <v>234</v>
      </c>
      <c r="D490" s="153">
        <f>D491+D497+D512</f>
        <v>64544.2</v>
      </c>
      <c r="E490" s="153">
        <f>D490/2</f>
        <v>32272.1</v>
      </c>
      <c r="F490" s="153">
        <f>F491+F497+F512</f>
        <v>71720.569999999992</v>
      </c>
      <c r="G490" s="154"/>
      <c r="H490" s="8"/>
    </row>
    <row r="491" spans="1:15" ht="24.95" customHeight="1" x14ac:dyDescent="0.25">
      <c r="A491" s="133" t="s">
        <v>335</v>
      </c>
      <c r="B491" s="131" t="s">
        <v>342</v>
      </c>
      <c r="C491" s="131"/>
      <c r="D491" s="132">
        <f>D492</f>
        <v>18448.5</v>
      </c>
      <c r="E491" s="304">
        <f t="shared" ref="E491:E516" si="24">D491/2</f>
        <v>9224.25</v>
      </c>
      <c r="F491" s="132">
        <f>F492</f>
        <v>8850</v>
      </c>
      <c r="G491" s="131"/>
      <c r="H491" s="146"/>
      <c r="I491" s="238"/>
    </row>
    <row r="492" spans="1:15" x14ac:dyDescent="0.25">
      <c r="A492" s="155">
        <v>3</v>
      </c>
      <c r="B492" s="155" t="s">
        <v>2</v>
      </c>
      <c r="C492" s="155"/>
      <c r="D492" s="310">
        <f>D493</f>
        <v>18448.5</v>
      </c>
      <c r="E492" s="305">
        <f t="shared" si="24"/>
        <v>9224.25</v>
      </c>
      <c r="F492" s="310">
        <f>F493</f>
        <v>8850</v>
      </c>
      <c r="G492" s="311"/>
      <c r="H492" s="8"/>
    </row>
    <row r="493" spans="1:15" x14ac:dyDescent="0.25">
      <c r="A493" s="83">
        <v>32</v>
      </c>
      <c r="B493" s="83" t="s">
        <v>212</v>
      </c>
      <c r="C493" s="201"/>
      <c r="D493" s="198">
        <f>SUM(D494)</f>
        <v>18448.5</v>
      </c>
      <c r="E493" s="312">
        <f t="shared" si="24"/>
        <v>9224.25</v>
      </c>
      <c r="F493" s="198">
        <f>SUM(F494)</f>
        <v>8850</v>
      </c>
      <c r="G493" s="200"/>
      <c r="H493" s="8"/>
      <c r="K493" s="87"/>
      <c r="L493" s="87"/>
      <c r="M493" s="87"/>
      <c r="N493" s="87"/>
      <c r="O493" s="87"/>
    </row>
    <row r="494" spans="1:15" x14ac:dyDescent="0.25">
      <c r="A494" s="216">
        <v>323</v>
      </c>
      <c r="B494" s="216" t="s">
        <v>77</v>
      </c>
      <c r="C494" s="216"/>
      <c r="D494" s="192">
        <f>SUM(D495:D496)</f>
        <v>18448.5</v>
      </c>
      <c r="E494" s="308">
        <f t="shared" si="24"/>
        <v>9224.25</v>
      </c>
      <c r="F494" s="192">
        <f>SUM(F495:F496)</f>
        <v>8850</v>
      </c>
      <c r="G494" s="194"/>
      <c r="H494" s="8"/>
    </row>
    <row r="495" spans="1:15" x14ac:dyDescent="0.25">
      <c r="A495" s="81">
        <v>3235</v>
      </c>
      <c r="B495" s="81" t="s">
        <v>82</v>
      </c>
      <c r="C495" s="81"/>
      <c r="D495" s="17">
        <v>1194.5</v>
      </c>
      <c r="E495" s="309">
        <f t="shared" si="24"/>
        <v>597.25</v>
      </c>
      <c r="F495" s="17">
        <v>750</v>
      </c>
      <c r="G495" s="18"/>
      <c r="H495" s="8"/>
    </row>
    <row r="496" spans="1:15" x14ac:dyDescent="0.25">
      <c r="A496" s="81">
        <v>3239</v>
      </c>
      <c r="B496" s="81" t="s">
        <v>86</v>
      </c>
      <c r="C496" s="81"/>
      <c r="D496" s="17">
        <v>17254</v>
      </c>
      <c r="E496" s="309">
        <f t="shared" si="24"/>
        <v>8627</v>
      </c>
      <c r="F496" s="17">
        <v>8100</v>
      </c>
      <c r="G496" s="18"/>
      <c r="H496" s="8"/>
    </row>
    <row r="497" spans="1:9" ht="24.95" customHeight="1" x14ac:dyDescent="0.25">
      <c r="A497" s="43" t="s">
        <v>336</v>
      </c>
      <c r="B497" s="105" t="s">
        <v>341</v>
      </c>
      <c r="C497" s="105"/>
      <c r="D497" s="106">
        <f>D498+D504</f>
        <v>19551.099999999999</v>
      </c>
      <c r="E497" s="304">
        <f t="shared" si="24"/>
        <v>9775.5499999999993</v>
      </c>
      <c r="F497" s="106">
        <f>F498+F504</f>
        <v>4304.08</v>
      </c>
      <c r="G497" s="18"/>
      <c r="H497" s="8"/>
      <c r="I497" s="240"/>
    </row>
    <row r="498" spans="1:9" x14ac:dyDescent="0.25">
      <c r="A498" s="155">
        <v>3</v>
      </c>
      <c r="B498" s="155" t="s">
        <v>2</v>
      </c>
      <c r="C498" s="155"/>
      <c r="D498" s="310">
        <f>D499</f>
        <v>11945.099999999999</v>
      </c>
      <c r="E498" s="305">
        <f t="shared" si="24"/>
        <v>5972.5499999999993</v>
      </c>
      <c r="F498" s="310">
        <f>F499</f>
        <v>1804.08</v>
      </c>
      <c r="G498" s="311"/>
      <c r="H498" s="8"/>
    </row>
    <row r="499" spans="1:9" x14ac:dyDescent="0.25">
      <c r="A499" s="83">
        <v>32</v>
      </c>
      <c r="B499" s="83" t="s">
        <v>212</v>
      </c>
      <c r="C499" s="201"/>
      <c r="D499" s="198">
        <f>D500+D502</f>
        <v>11945.099999999999</v>
      </c>
      <c r="E499" s="312">
        <f t="shared" si="24"/>
        <v>5972.5499999999993</v>
      </c>
      <c r="F499" s="198">
        <f>F500+F502</f>
        <v>1804.08</v>
      </c>
      <c r="G499" s="200"/>
      <c r="H499" s="8"/>
    </row>
    <row r="500" spans="1:9" x14ac:dyDescent="0.25">
      <c r="A500" s="216">
        <v>322</v>
      </c>
      <c r="B500" s="216" t="s">
        <v>70</v>
      </c>
      <c r="C500" s="216"/>
      <c r="D500" s="192">
        <f>SUM(D501)</f>
        <v>3981.7</v>
      </c>
      <c r="E500" s="308">
        <f t="shared" si="24"/>
        <v>1990.85</v>
      </c>
      <c r="F500" s="192">
        <f>SUM(F501)</f>
        <v>1804.08</v>
      </c>
      <c r="G500" s="194"/>
      <c r="H500" s="8"/>
    </row>
    <row r="501" spans="1:9" ht="19.5" x14ac:dyDescent="0.25">
      <c r="A501" s="81">
        <v>3224</v>
      </c>
      <c r="B501" s="82" t="s">
        <v>74</v>
      </c>
      <c r="C501" s="81"/>
      <c r="D501" s="17">
        <v>3981.7</v>
      </c>
      <c r="E501" s="309">
        <f t="shared" si="24"/>
        <v>1990.85</v>
      </c>
      <c r="F501" s="17">
        <v>1804.08</v>
      </c>
      <c r="G501" s="18"/>
      <c r="H501" s="8"/>
    </row>
    <row r="502" spans="1:9" x14ac:dyDescent="0.25">
      <c r="A502" s="216">
        <v>323</v>
      </c>
      <c r="B502" s="216" t="s">
        <v>77</v>
      </c>
      <c r="C502" s="216"/>
      <c r="D502" s="192">
        <f>SUM(D503)</f>
        <v>7963.4</v>
      </c>
      <c r="E502" s="308">
        <f t="shared" si="24"/>
        <v>3981.7</v>
      </c>
      <c r="F502" s="192">
        <f>SUM(F503)</f>
        <v>0</v>
      </c>
      <c r="G502" s="194"/>
      <c r="H502" s="8"/>
    </row>
    <row r="503" spans="1:9" x14ac:dyDescent="0.25">
      <c r="A503" s="81">
        <v>3232</v>
      </c>
      <c r="B503" s="81" t="s">
        <v>79</v>
      </c>
      <c r="C503" s="81"/>
      <c r="D503" s="17">
        <v>7963.4</v>
      </c>
      <c r="E503" s="309">
        <f t="shared" si="24"/>
        <v>3981.7</v>
      </c>
      <c r="F503" s="17">
        <v>0</v>
      </c>
      <c r="G503" s="18"/>
      <c r="H503" s="8"/>
    </row>
    <row r="504" spans="1:9" x14ac:dyDescent="0.25">
      <c r="A504" s="14">
        <v>4</v>
      </c>
      <c r="B504" s="14" t="s">
        <v>217</v>
      </c>
      <c r="C504" s="14"/>
      <c r="D504" s="209">
        <f>D505</f>
        <v>7606</v>
      </c>
      <c r="E504" s="305">
        <f t="shared" si="24"/>
        <v>3803</v>
      </c>
      <c r="F504" s="209">
        <f>F505</f>
        <v>2500</v>
      </c>
      <c r="G504" s="303"/>
      <c r="H504" s="8"/>
    </row>
    <row r="505" spans="1:9" ht="19.5" x14ac:dyDescent="0.25">
      <c r="A505" s="83">
        <v>42</v>
      </c>
      <c r="B505" s="55" t="s">
        <v>222</v>
      </c>
      <c r="C505" s="201"/>
      <c r="D505" s="198">
        <f>D506+D508+D510</f>
        <v>7606</v>
      </c>
      <c r="E505" s="312">
        <f t="shared" si="24"/>
        <v>3803</v>
      </c>
      <c r="F505" s="198">
        <f>F506+F508+F510</f>
        <v>2500</v>
      </c>
      <c r="G505" s="200"/>
      <c r="H505" s="8"/>
    </row>
    <row r="506" spans="1:9" x14ac:dyDescent="0.25">
      <c r="A506" s="216">
        <v>421</v>
      </c>
      <c r="B506" s="216" t="s">
        <v>114</v>
      </c>
      <c r="C506" s="216"/>
      <c r="D506" s="192">
        <f>SUM(D507)</f>
        <v>6636.1</v>
      </c>
      <c r="E506" s="308">
        <f t="shared" si="24"/>
        <v>3318.05</v>
      </c>
      <c r="F506" s="192">
        <f>SUM(F507)</f>
        <v>0</v>
      </c>
      <c r="G506" s="194"/>
      <c r="H506" s="8"/>
    </row>
    <row r="507" spans="1:9" x14ac:dyDescent="0.25">
      <c r="A507" s="81">
        <v>4213</v>
      </c>
      <c r="B507" s="81" t="s">
        <v>116</v>
      </c>
      <c r="C507" s="81"/>
      <c r="D507" s="17">
        <v>6636.1</v>
      </c>
      <c r="E507" s="309">
        <f t="shared" si="24"/>
        <v>3318.05</v>
      </c>
      <c r="F507" s="17">
        <v>0</v>
      </c>
      <c r="G507" s="18"/>
      <c r="H507" s="8"/>
    </row>
    <row r="508" spans="1:9" x14ac:dyDescent="0.25">
      <c r="A508" s="216">
        <v>422</v>
      </c>
      <c r="B508" s="216" t="s">
        <v>118</v>
      </c>
      <c r="C508" s="216"/>
      <c r="D508" s="192">
        <f>SUM(D509)</f>
        <v>969.9</v>
      </c>
      <c r="E508" s="313">
        <f t="shared" si="24"/>
        <v>484.95</v>
      </c>
      <c r="F508" s="192">
        <f>SUM(F509)</f>
        <v>0</v>
      </c>
      <c r="G508" s="194"/>
      <c r="H508" s="8"/>
    </row>
    <row r="509" spans="1:9" x14ac:dyDescent="0.25">
      <c r="A509" s="81">
        <v>4227</v>
      </c>
      <c r="B509" s="81" t="s">
        <v>123</v>
      </c>
      <c r="C509" s="81"/>
      <c r="D509" s="17">
        <v>969.9</v>
      </c>
      <c r="E509" s="309">
        <f t="shared" si="24"/>
        <v>484.95</v>
      </c>
      <c r="F509" s="17">
        <v>0</v>
      </c>
      <c r="G509" s="18"/>
      <c r="H509" s="8"/>
    </row>
    <row r="510" spans="1:9" x14ac:dyDescent="0.25">
      <c r="A510" s="216">
        <v>426</v>
      </c>
      <c r="B510" s="225" t="s">
        <v>127</v>
      </c>
      <c r="C510" s="216"/>
      <c r="D510" s="192">
        <f>SUM(D511)</f>
        <v>0</v>
      </c>
      <c r="E510" s="313">
        <f t="shared" si="24"/>
        <v>0</v>
      </c>
      <c r="F510" s="192">
        <f>SUM(F511)</f>
        <v>2500</v>
      </c>
      <c r="G510" s="194"/>
      <c r="H510" s="8"/>
    </row>
    <row r="511" spans="1:9" x14ac:dyDescent="0.25">
      <c r="A511" s="81">
        <v>4263</v>
      </c>
      <c r="B511" s="85" t="s">
        <v>348</v>
      </c>
      <c r="C511" s="81"/>
      <c r="D511" s="17">
        <v>0</v>
      </c>
      <c r="E511" s="309">
        <f t="shared" si="24"/>
        <v>0</v>
      </c>
      <c r="F511" s="17">
        <v>2500</v>
      </c>
      <c r="G511" s="18"/>
      <c r="H511" s="8"/>
    </row>
    <row r="512" spans="1:9" ht="24.95" customHeight="1" x14ac:dyDescent="0.25">
      <c r="A512" s="43" t="s">
        <v>337</v>
      </c>
      <c r="B512" s="105" t="s">
        <v>340</v>
      </c>
      <c r="C512" s="105"/>
      <c r="D512" s="106">
        <f>D513</f>
        <v>26544.6</v>
      </c>
      <c r="E512" s="304">
        <f t="shared" si="24"/>
        <v>13272.3</v>
      </c>
      <c r="F512" s="106">
        <f>F513</f>
        <v>58566.49</v>
      </c>
      <c r="G512" s="107"/>
      <c r="H512" s="8"/>
      <c r="I512" s="241"/>
    </row>
    <row r="513" spans="1:9" x14ac:dyDescent="0.25">
      <c r="A513" s="14">
        <v>4</v>
      </c>
      <c r="B513" s="14" t="s">
        <v>217</v>
      </c>
      <c r="C513" s="14"/>
      <c r="D513" s="209">
        <f>D514</f>
        <v>26544.6</v>
      </c>
      <c r="E513" s="305">
        <f t="shared" si="24"/>
        <v>13272.3</v>
      </c>
      <c r="F513" s="209">
        <f>F514</f>
        <v>58566.49</v>
      </c>
      <c r="G513" s="303"/>
      <c r="H513" s="8"/>
    </row>
    <row r="514" spans="1:9" ht="19.5" x14ac:dyDescent="0.25">
      <c r="A514" s="83">
        <v>42</v>
      </c>
      <c r="B514" s="55" t="s">
        <v>222</v>
      </c>
      <c r="C514" s="201"/>
      <c r="D514" s="198">
        <f>SUM(D515)</f>
        <v>26544.6</v>
      </c>
      <c r="E514" s="312">
        <f t="shared" si="24"/>
        <v>13272.3</v>
      </c>
      <c r="F514" s="198">
        <f>SUM(F515)</f>
        <v>58566.49</v>
      </c>
      <c r="G514" s="200"/>
      <c r="H514" s="8"/>
    </row>
    <row r="515" spans="1:9" x14ac:dyDescent="0.25">
      <c r="A515" s="81">
        <v>421</v>
      </c>
      <c r="B515" s="81" t="s">
        <v>114</v>
      </c>
      <c r="C515" s="81"/>
      <c r="D515" s="17">
        <f>SUM(D516)</f>
        <v>26544.6</v>
      </c>
      <c r="E515" s="309">
        <f t="shared" si="24"/>
        <v>13272.3</v>
      </c>
      <c r="F515" s="17">
        <f>SUM(F516)</f>
        <v>58566.49</v>
      </c>
      <c r="G515" s="18"/>
      <c r="H515" s="8"/>
    </row>
    <row r="516" spans="1:9" x14ac:dyDescent="0.25">
      <c r="A516" s="81">
        <v>4213</v>
      </c>
      <c r="B516" s="81" t="s">
        <v>116</v>
      </c>
      <c r="C516" s="81"/>
      <c r="D516" s="17">
        <v>26544.6</v>
      </c>
      <c r="E516" s="309">
        <f t="shared" si="24"/>
        <v>13272.3</v>
      </c>
      <c r="F516" s="17">
        <v>58566.49</v>
      </c>
      <c r="G516" s="18"/>
      <c r="H516" s="8"/>
    </row>
    <row r="517" spans="1:9" x14ac:dyDescent="0.25">
      <c r="A517" s="645"/>
      <c r="B517" s="646"/>
      <c r="C517" s="646"/>
      <c r="D517" s="646"/>
      <c r="E517" s="646"/>
      <c r="F517" s="646"/>
      <c r="G517" s="769"/>
      <c r="H517" s="8"/>
    </row>
    <row r="518" spans="1:9" ht="30" customHeight="1" x14ac:dyDescent="0.25">
      <c r="A518" s="150" t="s">
        <v>5</v>
      </c>
      <c r="B518" s="151" t="s">
        <v>237</v>
      </c>
      <c r="C518" s="152" t="s">
        <v>236</v>
      </c>
      <c r="D518" s="153">
        <f>D519+D524</f>
        <v>268100</v>
      </c>
      <c r="E518" s="153">
        <f>D518/2</f>
        <v>134050</v>
      </c>
      <c r="F518" s="153">
        <f>F519+F524</f>
        <v>75416.5</v>
      </c>
      <c r="G518" s="154"/>
      <c r="H518" s="8"/>
    </row>
    <row r="519" spans="1:9" ht="24.95" customHeight="1" x14ac:dyDescent="0.25">
      <c r="A519" s="133" t="s">
        <v>335</v>
      </c>
      <c r="B519" s="131" t="s">
        <v>342</v>
      </c>
      <c r="C519" s="157"/>
      <c r="D519" s="158">
        <f>D520</f>
        <v>2654.4</v>
      </c>
      <c r="E519" s="304">
        <f t="shared" ref="E519:E531" si="25">D519/2</f>
        <v>1327.2</v>
      </c>
      <c r="F519" s="158">
        <f>F520</f>
        <v>0</v>
      </c>
      <c r="G519" s="157"/>
      <c r="H519" s="263"/>
      <c r="I519" s="238"/>
    </row>
    <row r="520" spans="1:9" x14ac:dyDescent="0.25">
      <c r="A520" s="155">
        <v>3</v>
      </c>
      <c r="B520" s="155" t="s">
        <v>2</v>
      </c>
      <c r="C520" s="155"/>
      <c r="D520" s="310">
        <f>D521</f>
        <v>2654.4</v>
      </c>
      <c r="E520" s="305">
        <f t="shared" si="25"/>
        <v>1327.2</v>
      </c>
      <c r="F520" s="310">
        <f>F521</f>
        <v>0</v>
      </c>
      <c r="G520" s="311"/>
      <c r="H520" s="8"/>
    </row>
    <row r="521" spans="1:9" x14ac:dyDescent="0.25">
      <c r="A521" s="83">
        <v>32</v>
      </c>
      <c r="B521" s="83" t="s">
        <v>212</v>
      </c>
      <c r="C521" s="201"/>
      <c r="D521" s="198">
        <f>SUM(D522)</f>
        <v>2654.4</v>
      </c>
      <c r="E521" s="312">
        <f t="shared" si="25"/>
        <v>1327.2</v>
      </c>
      <c r="F521" s="198">
        <f>SUM(F522)</f>
        <v>0</v>
      </c>
      <c r="G521" s="200"/>
      <c r="H521" s="8"/>
    </row>
    <row r="522" spans="1:9" x14ac:dyDescent="0.25">
      <c r="A522" s="294">
        <v>323</v>
      </c>
      <c r="B522" s="294" t="s">
        <v>77</v>
      </c>
      <c r="C522" s="294"/>
      <c r="D522" s="298">
        <f>SUM(D523)</f>
        <v>2654.4</v>
      </c>
      <c r="E522" s="308">
        <f t="shared" si="25"/>
        <v>1327.2</v>
      </c>
      <c r="F522" s="298">
        <f>SUM(F523)</f>
        <v>0</v>
      </c>
      <c r="G522" s="274"/>
      <c r="H522" s="8"/>
    </row>
    <row r="523" spans="1:9" x14ac:dyDescent="0.25">
      <c r="A523" s="81">
        <v>3232</v>
      </c>
      <c r="B523" s="81" t="s">
        <v>79</v>
      </c>
      <c r="C523" s="81"/>
      <c r="D523" s="17">
        <v>2654.4</v>
      </c>
      <c r="E523" s="309">
        <f t="shared" si="25"/>
        <v>1327.2</v>
      </c>
      <c r="F523" s="17">
        <v>0</v>
      </c>
      <c r="G523" s="18"/>
      <c r="H523" s="8"/>
    </row>
    <row r="524" spans="1:9" ht="24.95" customHeight="1" x14ac:dyDescent="0.25">
      <c r="A524" s="43" t="s">
        <v>336</v>
      </c>
      <c r="B524" s="105" t="s">
        <v>341</v>
      </c>
      <c r="C524" s="81"/>
      <c r="D524" s="106">
        <f>D525</f>
        <v>265445.59999999998</v>
      </c>
      <c r="E524" s="304">
        <f t="shared" si="25"/>
        <v>132722.79999999999</v>
      </c>
      <c r="F524" s="106">
        <f>F525</f>
        <v>75416.5</v>
      </c>
      <c r="G524" s="107"/>
      <c r="H524" s="8"/>
      <c r="I524" s="240"/>
    </row>
    <row r="525" spans="1:9" x14ac:dyDescent="0.25">
      <c r="A525" s="14">
        <v>4</v>
      </c>
      <c r="B525" s="14" t="s">
        <v>217</v>
      </c>
      <c r="C525" s="14"/>
      <c r="D525" s="209">
        <f>D526+D529</f>
        <v>265445.59999999998</v>
      </c>
      <c r="E525" s="305">
        <f t="shared" si="25"/>
        <v>132722.79999999999</v>
      </c>
      <c r="F525" s="209">
        <f>F526+F529</f>
        <v>75416.5</v>
      </c>
      <c r="G525" s="303"/>
      <c r="H525" s="8"/>
    </row>
    <row r="526" spans="1:9" ht="19.5" x14ac:dyDescent="0.25">
      <c r="A526" s="83">
        <v>42</v>
      </c>
      <c r="B526" s="55" t="s">
        <v>222</v>
      </c>
      <c r="C526" s="201"/>
      <c r="D526" s="198">
        <f>SUM(D527)</f>
        <v>265445.59999999998</v>
      </c>
      <c r="E526" s="312">
        <f t="shared" si="25"/>
        <v>132722.79999999999</v>
      </c>
      <c r="F526" s="198">
        <f>SUM(F527)</f>
        <v>0</v>
      </c>
      <c r="G526" s="200"/>
      <c r="H526" s="8"/>
    </row>
    <row r="527" spans="1:9" x14ac:dyDescent="0.25">
      <c r="A527" s="294">
        <v>421</v>
      </c>
      <c r="B527" s="294" t="s">
        <v>114</v>
      </c>
      <c r="C527" s="294"/>
      <c r="D527" s="298">
        <f>SUM(D528)</f>
        <v>265445.59999999998</v>
      </c>
      <c r="E527" s="308">
        <f t="shared" si="25"/>
        <v>132722.79999999999</v>
      </c>
      <c r="F527" s="298">
        <f>SUM(F528)</f>
        <v>0</v>
      </c>
      <c r="G527" s="274"/>
      <c r="H527" s="8"/>
    </row>
    <row r="528" spans="1:9" x14ac:dyDescent="0.25">
      <c r="A528" s="81">
        <v>4214</v>
      </c>
      <c r="B528" s="81" t="s">
        <v>117</v>
      </c>
      <c r="C528" s="81"/>
      <c r="D528" s="17">
        <v>265445.59999999998</v>
      </c>
      <c r="E528" s="309">
        <f t="shared" si="25"/>
        <v>132722.79999999999</v>
      </c>
      <c r="F528" s="17">
        <v>0</v>
      </c>
      <c r="G528" s="18"/>
      <c r="H528" s="8"/>
    </row>
    <row r="529" spans="1:9" ht="19.5" x14ac:dyDescent="0.25">
      <c r="A529" s="83">
        <v>45</v>
      </c>
      <c r="B529" s="55" t="s">
        <v>227</v>
      </c>
      <c r="C529" s="201"/>
      <c r="D529" s="198">
        <f>SUM(D530)</f>
        <v>0</v>
      </c>
      <c r="E529" s="312">
        <f t="shared" si="25"/>
        <v>0</v>
      </c>
      <c r="F529" s="198">
        <f>SUM(F530)</f>
        <v>75416.5</v>
      </c>
      <c r="G529" s="200"/>
      <c r="H529" s="8"/>
    </row>
    <row r="530" spans="1:9" x14ac:dyDescent="0.25">
      <c r="A530" s="294">
        <v>451</v>
      </c>
      <c r="B530" s="294" t="s">
        <v>130</v>
      </c>
      <c r="C530" s="294"/>
      <c r="D530" s="298">
        <f>SUM(D531)</f>
        <v>0</v>
      </c>
      <c r="E530" s="308">
        <f t="shared" si="25"/>
        <v>0</v>
      </c>
      <c r="F530" s="298">
        <f>SUM(F531)</f>
        <v>75416.5</v>
      </c>
      <c r="G530" s="274"/>
      <c r="H530" s="8"/>
    </row>
    <row r="531" spans="1:9" x14ac:dyDescent="0.25">
      <c r="A531" s="81">
        <v>4511</v>
      </c>
      <c r="B531" s="81" t="s">
        <v>130</v>
      </c>
      <c r="C531" s="81"/>
      <c r="D531" s="17">
        <v>0</v>
      </c>
      <c r="E531" s="309">
        <f t="shared" si="25"/>
        <v>0</v>
      </c>
      <c r="F531" s="17">
        <v>75416.5</v>
      </c>
      <c r="G531" s="18"/>
      <c r="H531" s="8"/>
    </row>
    <row r="532" spans="1:9" x14ac:dyDescent="0.25">
      <c r="A532" s="645"/>
      <c r="B532" s="646"/>
      <c r="C532" s="646"/>
      <c r="D532" s="646"/>
      <c r="E532" s="646"/>
      <c r="F532" s="646"/>
      <c r="G532" s="769"/>
      <c r="H532" s="8"/>
    </row>
    <row r="533" spans="1:9" ht="30" customHeight="1" x14ac:dyDescent="0.25">
      <c r="A533" s="150" t="s">
        <v>5</v>
      </c>
      <c r="B533" s="159" t="s">
        <v>239</v>
      </c>
      <c r="C533" s="152" t="s">
        <v>238</v>
      </c>
      <c r="D533" s="153">
        <f>D534+D543+D550+D557</f>
        <v>79327.360000000001</v>
      </c>
      <c r="E533" s="153">
        <f>D533/2</f>
        <v>39663.68</v>
      </c>
      <c r="F533" s="153">
        <f>F534+F543+F550+F557</f>
        <v>33079.97</v>
      </c>
      <c r="G533" s="154"/>
      <c r="H533" s="8"/>
    </row>
    <row r="534" spans="1:9" ht="24.95" customHeight="1" x14ac:dyDescent="0.25">
      <c r="A534" s="133" t="s">
        <v>335</v>
      </c>
      <c r="B534" s="131" t="s">
        <v>342</v>
      </c>
      <c r="C534" s="104"/>
      <c r="D534" s="139">
        <f>D535</f>
        <v>3583.4</v>
      </c>
      <c r="E534" s="304">
        <f t="shared" ref="E534:E565" si="26">D534/2</f>
        <v>1791.7</v>
      </c>
      <c r="F534" s="139">
        <f>F535</f>
        <v>1381</v>
      </c>
      <c r="G534" s="104"/>
      <c r="H534" s="146"/>
      <c r="I534" s="238"/>
    </row>
    <row r="535" spans="1:9" ht="15" customHeight="1" x14ac:dyDescent="0.25">
      <c r="A535" s="155">
        <v>3</v>
      </c>
      <c r="B535" s="155" t="s">
        <v>2</v>
      </c>
      <c r="C535" s="155"/>
      <c r="D535" s="310">
        <f>D536</f>
        <v>3583.4</v>
      </c>
      <c r="E535" s="305">
        <f t="shared" si="26"/>
        <v>1791.7</v>
      </c>
      <c r="F535" s="310">
        <f>F536</f>
        <v>1381</v>
      </c>
      <c r="G535" s="311"/>
      <c r="H535" s="146"/>
    </row>
    <row r="536" spans="1:9" ht="15" customHeight="1" x14ac:dyDescent="0.25">
      <c r="A536" s="83">
        <v>32</v>
      </c>
      <c r="B536" s="83" t="s">
        <v>212</v>
      </c>
      <c r="C536" s="201"/>
      <c r="D536" s="198">
        <f>D537+D541</f>
        <v>3583.4</v>
      </c>
      <c r="E536" s="312">
        <f t="shared" si="26"/>
        <v>1791.7</v>
      </c>
      <c r="F536" s="198">
        <f>F537+F541</f>
        <v>1381</v>
      </c>
      <c r="G536" s="200"/>
      <c r="H536" s="146"/>
    </row>
    <row r="537" spans="1:9" ht="15" customHeight="1" x14ac:dyDescent="0.25">
      <c r="A537" s="294">
        <v>323</v>
      </c>
      <c r="B537" s="294" t="s">
        <v>77</v>
      </c>
      <c r="C537" s="306"/>
      <c r="D537" s="307">
        <f>SUM(D538:D540)</f>
        <v>3583.4</v>
      </c>
      <c r="E537" s="313">
        <f t="shared" si="26"/>
        <v>1791.7</v>
      </c>
      <c r="F537" s="307">
        <f>SUM(F538:F540)</f>
        <v>1147.43</v>
      </c>
      <c r="G537" s="306"/>
      <c r="H537" s="146"/>
    </row>
    <row r="538" spans="1:9" ht="15" customHeight="1" x14ac:dyDescent="0.25">
      <c r="A538" s="81">
        <v>3231</v>
      </c>
      <c r="B538" s="25" t="s">
        <v>349</v>
      </c>
      <c r="C538" s="104"/>
      <c r="D538" s="160">
        <v>1327.2</v>
      </c>
      <c r="E538" s="309">
        <f t="shared" si="26"/>
        <v>663.6</v>
      </c>
      <c r="F538" s="160">
        <v>662.5</v>
      </c>
      <c r="G538" s="104"/>
      <c r="H538" s="146"/>
    </row>
    <row r="539" spans="1:9" ht="15" customHeight="1" x14ac:dyDescent="0.25">
      <c r="A539" s="81">
        <v>3232</v>
      </c>
      <c r="B539" s="81" t="s">
        <v>79</v>
      </c>
      <c r="C539" s="81"/>
      <c r="D539" s="17">
        <v>1990.8</v>
      </c>
      <c r="E539" s="309">
        <f t="shared" si="26"/>
        <v>995.4</v>
      </c>
      <c r="F539" s="17">
        <v>484.93</v>
      </c>
      <c r="G539" s="18"/>
      <c r="H539" s="146"/>
    </row>
    <row r="540" spans="1:9" ht="15" customHeight="1" x14ac:dyDescent="0.25">
      <c r="A540" s="81">
        <v>3239</v>
      </c>
      <c r="B540" s="81" t="s">
        <v>86</v>
      </c>
      <c r="C540" s="81"/>
      <c r="D540" s="17">
        <v>265.39999999999998</v>
      </c>
      <c r="E540" s="309">
        <f t="shared" si="26"/>
        <v>132.69999999999999</v>
      </c>
      <c r="F540" s="18">
        <v>0</v>
      </c>
      <c r="G540" s="18"/>
      <c r="H540" s="146"/>
    </row>
    <row r="541" spans="1:9" ht="15" customHeight="1" x14ac:dyDescent="0.25">
      <c r="A541" s="294">
        <v>329</v>
      </c>
      <c r="B541" s="294" t="s">
        <v>87</v>
      </c>
      <c r="C541" s="294"/>
      <c r="D541" s="298">
        <f>SUM(D542)</f>
        <v>0</v>
      </c>
      <c r="E541" s="313">
        <f t="shared" si="26"/>
        <v>0</v>
      </c>
      <c r="F541" s="298">
        <f>SUM(F542)</f>
        <v>233.57</v>
      </c>
      <c r="G541" s="274"/>
      <c r="H541" s="146"/>
    </row>
    <row r="542" spans="1:9" ht="15" customHeight="1" x14ac:dyDescent="0.25">
      <c r="A542" s="81">
        <v>3292</v>
      </c>
      <c r="B542" s="81" t="s">
        <v>89</v>
      </c>
      <c r="C542" s="81"/>
      <c r="D542" s="17">
        <v>0</v>
      </c>
      <c r="E542" s="309">
        <f t="shared" si="26"/>
        <v>0</v>
      </c>
      <c r="F542" s="17">
        <v>233.57</v>
      </c>
      <c r="G542" s="18"/>
      <c r="H542" s="146"/>
    </row>
    <row r="543" spans="1:9" ht="24.95" customHeight="1" x14ac:dyDescent="0.25">
      <c r="A543" s="43" t="s">
        <v>345</v>
      </c>
      <c r="B543" s="105" t="s">
        <v>346</v>
      </c>
      <c r="C543" s="105"/>
      <c r="D543" s="106">
        <f>D544</f>
        <v>32782.6</v>
      </c>
      <c r="E543" s="304">
        <f t="shared" si="26"/>
        <v>16391.3</v>
      </c>
      <c r="F543" s="106">
        <f>F544</f>
        <v>4019.3999999999996</v>
      </c>
      <c r="G543" s="18"/>
      <c r="H543" s="146"/>
      <c r="I543" s="242"/>
    </row>
    <row r="544" spans="1:9" ht="15" customHeight="1" x14ac:dyDescent="0.25">
      <c r="A544" s="155">
        <v>3</v>
      </c>
      <c r="B544" s="155" t="s">
        <v>2</v>
      </c>
      <c r="C544" s="155"/>
      <c r="D544" s="310">
        <f>D545</f>
        <v>32782.6</v>
      </c>
      <c r="E544" s="305">
        <f t="shared" si="26"/>
        <v>16391.3</v>
      </c>
      <c r="F544" s="310">
        <f>F545</f>
        <v>4019.3999999999996</v>
      </c>
      <c r="G544" s="311"/>
      <c r="H544" s="146"/>
    </row>
    <row r="545" spans="1:9" ht="15" customHeight="1" x14ac:dyDescent="0.25">
      <c r="A545" s="83">
        <v>32</v>
      </c>
      <c r="B545" s="83" t="s">
        <v>212</v>
      </c>
      <c r="C545" s="201"/>
      <c r="D545" s="198">
        <f>D546+D548</f>
        <v>32782.6</v>
      </c>
      <c r="E545" s="312">
        <f t="shared" si="26"/>
        <v>16391.3</v>
      </c>
      <c r="F545" s="198">
        <f>F546+F548</f>
        <v>4019.3999999999996</v>
      </c>
      <c r="G545" s="200"/>
      <c r="H545" s="146"/>
    </row>
    <row r="546" spans="1:9" ht="15" customHeight="1" x14ac:dyDescent="0.25">
      <c r="A546" s="294">
        <v>322</v>
      </c>
      <c r="B546" s="294" t="s">
        <v>70</v>
      </c>
      <c r="C546" s="294"/>
      <c r="D546" s="298">
        <f>SUM(D547)</f>
        <v>2256.4</v>
      </c>
      <c r="E546" s="308">
        <f t="shared" si="26"/>
        <v>1128.2</v>
      </c>
      <c r="F546" s="298">
        <f>SUM(F547)</f>
        <v>880.53</v>
      </c>
      <c r="G546" s="274"/>
      <c r="H546" s="146"/>
    </row>
    <row r="547" spans="1:9" ht="15" customHeight="1" x14ac:dyDescent="0.25">
      <c r="A547" s="81">
        <v>3223</v>
      </c>
      <c r="B547" s="81" t="s">
        <v>73</v>
      </c>
      <c r="C547" s="81"/>
      <c r="D547" s="17">
        <v>2256.4</v>
      </c>
      <c r="E547" s="309">
        <f t="shared" si="26"/>
        <v>1128.2</v>
      </c>
      <c r="F547" s="17">
        <v>880.53</v>
      </c>
      <c r="G547" s="18"/>
      <c r="H547" s="146"/>
    </row>
    <row r="548" spans="1:9" ht="15" customHeight="1" x14ac:dyDescent="0.25">
      <c r="A548" s="294">
        <v>323</v>
      </c>
      <c r="B548" s="294" t="s">
        <v>77</v>
      </c>
      <c r="C548" s="294"/>
      <c r="D548" s="298">
        <f>SUM(D549)</f>
        <v>30526.2</v>
      </c>
      <c r="E548" s="313">
        <f t="shared" si="26"/>
        <v>15263.1</v>
      </c>
      <c r="F548" s="298">
        <f>SUM(F549)</f>
        <v>3138.87</v>
      </c>
      <c r="G548" s="274"/>
      <c r="H548" s="146"/>
    </row>
    <row r="549" spans="1:9" ht="15" customHeight="1" x14ac:dyDescent="0.25">
      <c r="A549" s="81">
        <v>3234</v>
      </c>
      <c r="B549" s="81" t="s">
        <v>81</v>
      </c>
      <c r="C549" s="81"/>
      <c r="D549" s="17">
        <v>30526.2</v>
      </c>
      <c r="E549" s="309">
        <f t="shared" si="26"/>
        <v>15263.1</v>
      </c>
      <c r="F549" s="17">
        <v>3138.87</v>
      </c>
      <c r="G549" s="18"/>
      <c r="H549" s="146"/>
    </row>
    <row r="550" spans="1:9" ht="24.95" customHeight="1" x14ac:dyDescent="0.25">
      <c r="A550" s="43" t="s">
        <v>336</v>
      </c>
      <c r="B550" s="105" t="s">
        <v>341</v>
      </c>
      <c r="C550" s="81"/>
      <c r="D550" s="106">
        <f>D551</f>
        <v>41144.06</v>
      </c>
      <c r="E550" s="304">
        <f t="shared" si="26"/>
        <v>20572.03</v>
      </c>
      <c r="F550" s="106">
        <f>F551</f>
        <v>23188.809999999998</v>
      </c>
      <c r="G550" s="107"/>
      <c r="H550" s="146"/>
      <c r="I550" s="240"/>
    </row>
    <row r="551" spans="1:9" ht="15" customHeight="1" x14ac:dyDescent="0.25">
      <c r="A551" s="155">
        <v>3</v>
      </c>
      <c r="B551" s="155" t="s">
        <v>2</v>
      </c>
      <c r="C551" s="155"/>
      <c r="D551" s="310">
        <f>D552</f>
        <v>41144.06</v>
      </c>
      <c r="E551" s="305">
        <f t="shared" si="26"/>
        <v>20572.03</v>
      </c>
      <c r="F551" s="310">
        <f>F552</f>
        <v>23188.809999999998</v>
      </c>
      <c r="G551" s="311"/>
      <c r="H551" s="146"/>
    </row>
    <row r="552" spans="1:9" ht="15" customHeight="1" x14ac:dyDescent="0.25">
      <c r="A552" s="83">
        <v>32</v>
      </c>
      <c r="B552" s="83" t="s">
        <v>212</v>
      </c>
      <c r="C552" s="83"/>
      <c r="D552" s="198">
        <f>D553+D555</f>
        <v>41144.06</v>
      </c>
      <c r="E552" s="312">
        <f t="shared" si="26"/>
        <v>20572.03</v>
      </c>
      <c r="F552" s="198">
        <f>F553+F555</f>
        <v>23188.809999999998</v>
      </c>
      <c r="G552" s="200"/>
      <c r="H552" s="146"/>
    </row>
    <row r="553" spans="1:9" ht="15" customHeight="1" x14ac:dyDescent="0.25">
      <c r="A553" s="294">
        <v>322</v>
      </c>
      <c r="B553" s="294" t="s">
        <v>70</v>
      </c>
      <c r="C553" s="294"/>
      <c r="D553" s="276">
        <f>SUM(D554)</f>
        <v>7963.36</v>
      </c>
      <c r="E553" s="308">
        <f t="shared" si="26"/>
        <v>3981.68</v>
      </c>
      <c r="F553" s="276">
        <f>SUM(F554)</f>
        <v>9146.9599999999991</v>
      </c>
      <c r="G553" s="287"/>
      <c r="H553" s="146"/>
    </row>
    <row r="554" spans="1:9" ht="20.100000000000001" customHeight="1" x14ac:dyDescent="0.25">
      <c r="A554" s="81">
        <v>3224</v>
      </c>
      <c r="B554" s="82" t="s">
        <v>74</v>
      </c>
      <c r="C554" s="81"/>
      <c r="D554" s="58">
        <v>7963.36</v>
      </c>
      <c r="E554" s="309">
        <f t="shared" si="26"/>
        <v>3981.68</v>
      </c>
      <c r="F554" s="58">
        <v>9146.9599999999991</v>
      </c>
      <c r="G554" s="107"/>
      <c r="H554" s="146"/>
    </row>
    <row r="555" spans="1:9" ht="15" customHeight="1" x14ac:dyDescent="0.25">
      <c r="A555" s="294">
        <v>323</v>
      </c>
      <c r="B555" s="294" t="s">
        <v>77</v>
      </c>
      <c r="C555" s="294"/>
      <c r="D555" s="276">
        <f>SUM(D556)</f>
        <v>33180.699999999997</v>
      </c>
      <c r="E555" s="308">
        <f t="shared" si="26"/>
        <v>16590.349999999999</v>
      </c>
      <c r="F555" s="276">
        <f>SUM(F556)</f>
        <v>14041.85</v>
      </c>
      <c r="G555" s="287"/>
      <c r="H555" s="146"/>
    </row>
    <row r="556" spans="1:9" ht="15" customHeight="1" x14ac:dyDescent="0.25">
      <c r="A556" s="81">
        <v>3232</v>
      </c>
      <c r="B556" s="81" t="s">
        <v>79</v>
      </c>
      <c r="C556" s="81"/>
      <c r="D556" s="58">
        <v>33180.699999999997</v>
      </c>
      <c r="E556" s="309">
        <f t="shared" si="26"/>
        <v>16590.349999999999</v>
      </c>
      <c r="F556" s="58">
        <v>14041.85</v>
      </c>
      <c r="G556" s="107"/>
      <c r="H556" s="146"/>
    </row>
    <row r="557" spans="1:9" ht="24.95" customHeight="1" x14ac:dyDescent="0.25">
      <c r="A557" s="43" t="s">
        <v>343</v>
      </c>
      <c r="B557" s="105" t="s">
        <v>344</v>
      </c>
      <c r="C557" s="105"/>
      <c r="D557" s="106">
        <f>D558+D562</f>
        <v>1817.3</v>
      </c>
      <c r="E557" s="304">
        <f t="shared" si="26"/>
        <v>908.65</v>
      </c>
      <c r="F557" s="106">
        <f>F558+F562</f>
        <v>4490.76</v>
      </c>
      <c r="G557" s="107"/>
      <c r="H557" s="146"/>
      <c r="I557" s="239"/>
    </row>
    <row r="558" spans="1:9" x14ac:dyDescent="0.25">
      <c r="A558" s="155">
        <v>3</v>
      </c>
      <c r="B558" s="155" t="s">
        <v>2</v>
      </c>
      <c r="C558" s="155"/>
      <c r="D558" s="310">
        <f>D559</f>
        <v>796.4</v>
      </c>
      <c r="E558" s="305">
        <f t="shared" si="26"/>
        <v>398.2</v>
      </c>
      <c r="F558" s="310">
        <f>F559</f>
        <v>167.59</v>
      </c>
      <c r="G558" s="156"/>
      <c r="H558" s="8"/>
    </row>
    <row r="559" spans="1:9" x14ac:dyDescent="0.25">
      <c r="A559" s="83">
        <v>32</v>
      </c>
      <c r="B559" s="83" t="s">
        <v>212</v>
      </c>
      <c r="C559" s="201"/>
      <c r="D559" s="198">
        <f>SUM(D560)</f>
        <v>796.4</v>
      </c>
      <c r="E559" s="312">
        <f t="shared" si="26"/>
        <v>398.2</v>
      </c>
      <c r="F559" s="198">
        <f>SUM(F560)</f>
        <v>167.59</v>
      </c>
      <c r="G559" s="200"/>
      <c r="H559" s="8"/>
    </row>
    <row r="560" spans="1:9" x14ac:dyDescent="0.25">
      <c r="A560" s="294">
        <v>322</v>
      </c>
      <c r="B560" s="294" t="s">
        <v>70</v>
      </c>
      <c r="C560" s="294"/>
      <c r="D560" s="298">
        <f>SUM(D561)</f>
        <v>796.4</v>
      </c>
      <c r="E560" s="308">
        <f t="shared" si="26"/>
        <v>398.2</v>
      </c>
      <c r="F560" s="298">
        <f>SUM(F561)</f>
        <v>167.59</v>
      </c>
      <c r="G560" s="274"/>
      <c r="H560" s="8"/>
    </row>
    <row r="561" spans="1:9" ht="19.5" x14ac:dyDescent="0.25">
      <c r="A561" s="81">
        <v>3224</v>
      </c>
      <c r="B561" s="82" t="s">
        <v>74</v>
      </c>
      <c r="C561" s="81"/>
      <c r="D561" s="17">
        <v>796.4</v>
      </c>
      <c r="E561" s="309">
        <f t="shared" si="26"/>
        <v>398.2</v>
      </c>
      <c r="F561" s="17">
        <v>167.59</v>
      </c>
      <c r="G561" s="18"/>
      <c r="H561" s="8"/>
    </row>
    <row r="562" spans="1:9" x14ac:dyDescent="0.25">
      <c r="A562" s="14">
        <v>4</v>
      </c>
      <c r="B562" s="14" t="s">
        <v>217</v>
      </c>
      <c r="C562" s="14"/>
      <c r="D562" s="209">
        <f>D563</f>
        <v>1020.9</v>
      </c>
      <c r="E562" s="305">
        <f t="shared" si="26"/>
        <v>510.45</v>
      </c>
      <c r="F562" s="209">
        <f>F563</f>
        <v>4323.17</v>
      </c>
      <c r="G562" s="303"/>
      <c r="H562" s="8"/>
    </row>
    <row r="563" spans="1:9" ht="19.5" x14ac:dyDescent="0.25">
      <c r="A563" s="83">
        <v>42</v>
      </c>
      <c r="B563" s="55" t="s">
        <v>222</v>
      </c>
      <c r="C563" s="201"/>
      <c r="D563" s="198">
        <f>SUM(D564)</f>
        <v>1020.9</v>
      </c>
      <c r="E563" s="312">
        <f t="shared" si="26"/>
        <v>510.45</v>
      </c>
      <c r="F563" s="198">
        <f>SUM(F564)</f>
        <v>4323.17</v>
      </c>
      <c r="G563" s="200"/>
      <c r="H563" s="8"/>
    </row>
    <row r="564" spans="1:9" x14ac:dyDescent="0.25">
      <c r="A564" s="294">
        <v>422</v>
      </c>
      <c r="B564" s="294" t="s">
        <v>118</v>
      </c>
      <c r="C564" s="294"/>
      <c r="D564" s="298">
        <f>SUM(D565)</f>
        <v>1020.9</v>
      </c>
      <c r="E564" s="308">
        <f t="shared" si="26"/>
        <v>510.45</v>
      </c>
      <c r="F564" s="298">
        <f>SUM(F565)</f>
        <v>4323.17</v>
      </c>
      <c r="G564" s="274"/>
      <c r="H564" s="8"/>
    </row>
    <row r="565" spans="1:9" x14ac:dyDescent="0.25">
      <c r="A565" s="81">
        <v>4227</v>
      </c>
      <c r="B565" s="81" t="s">
        <v>123</v>
      </c>
      <c r="C565" s="81"/>
      <c r="D565" s="17">
        <v>1020.9</v>
      </c>
      <c r="E565" s="309">
        <f t="shared" si="26"/>
        <v>510.45</v>
      </c>
      <c r="F565" s="17">
        <v>4323.17</v>
      </c>
      <c r="G565" s="18"/>
      <c r="H565" s="8"/>
    </row>
    <row r="566" spans="1:9" x14ac:dyDescent="0.25">
      <c r="A566" s="645"/>
      <c r="B566" s="646"/>
      <c r="C566" s="646"/>
      <c r="D566" s="646"/>
      <c r="E566" s="646"/>
      <c r="F566" s="646"/>
      <c r="G566" s="769"/>
      <c r="H566" s="8"/>
    </row>
    <row r="567" spans="1:9" ht="30" customHeight="1" x14ac:dyDescent="0.25">
      <c r="A567" s="141" t="s">
        <v>5</v>
      </c>
      <c r="B567" s="142" t="s">
        <v>241</v>
      </c>
      <c r="C567" s="143" t="s">
        <v>240</v>
      </c>
      <c r="D567" s="144">
        <f>D568+D573</f>
        <v>4645.3</v>
      </c>
      <c r="E567" s="144">
        <f>D567/2</f>
        <v>2322.65</v>
      </c>
      <c r="F567" s="144">
        <f>F568+F573</f>
        <v>4519.16</v>
      </c>
      <c r="G567" s="145"/>
      <c r="H567" s="8"/>
    </row>
    <row r="568" spans="1:9" ht="24.95" customHeight="1" x14ac:dyDescent="0.25">
      <c r="A568" s="43" t="s">
        <v>336</v>
      </c>
      <c r="B568" s="105" t="s">
        <v>341</v>
      </c>
      <c r="C568" s="81"/>
      <c r="D568" s="106">
        <f>D569</f>
        <v>3981.7</v>
      </c>
      <c r="E568" s="273">
        <f t="shared" ref="E568:E577" si="27">D568/2</f>
        <v>1990.85</v>
      </c>
      <c r="F568" s="106">
        <f>F569</f>
        <v>4519.16</v>
      </c>
      <c r="G568" s="107"/>
      <c r="H568" s="149"/>
      <c r="I568" s="240"/>
    </row>
    <row r="569" spans="1:9" x14ac:dyDescent="0.25">
      <c r="A569" s="14">
        <v>3</v>
      </c>
      <c r="B569" s="14" t="s">
        <v>2</v>
      </c>
      <c r="C569" s="14"/>
      <c r="D569" s="209">
        <f>D570</f>
        <v>3981.7</v>
      </c>
      <c r="E569" s="209">
        <f t="shared" si="27"/>
        <v>1990.85</v>
      </c>
      <c r="F569" s="209">
        <f>F570</f>
        <v>4519.16</v>
      </c>
      <c r="G569" s="303"/>
      <c r="H569" s="8"/>
    </row>
    <row r="570" spans="1:9" x14ac:dyDescent="0.25">
      <c r="A570" s="83">
        <v>32</v>
      </c>
      <c r="B570" s="83" t="s">
        <v>212</v>
      </c>
      <c r="C570" s="201"/>
      <c r="D570" s="198">
        <f>SUM(D571)</f>
        <v>3981.7</v>
      </c>
      <c r="E570" s="198">
        <f t="shared" si="27"/>
        <v>1990.85</v>
      </c>
      <c r="F570" s="198">
        <f>SUM(F571)</f>
        <v>4519.16</v>
      </c>
      <c r="G570" s="200"/>
      <c r="H570" s="8"/>
    </row>
    <row r="571" spans="1:9" x14ac:dyDescent="0.25">
      <c r="A571" s="294">
        <v>323</v>
      </c>
      <c r="B571" s="294" t="s">
        <v>77</v>
      </c>
      <c r="C571" s="294"/>
      <c r="D571" s="298">
        <f>SUM(D572)</f>
        <v>3981.7</v>
      </c>
      <c r="E571" s="276">
        <f t="shared" si="27"/>
        <v>1990.85</v>
      </c>
      <c r="F571" s="298">
        <f>SUM(F572)</f>
        <v>4519.16</v>
      </c>
      <c r="G571" s="274"/>
      <c r="H571" s="8"/>
    </row>
    <row r="572" spans="1:9" x14ac:dyDescent="0.25">
      <c r="A572" s="81">
        <v>3232</v>
      </c>
      <c r="B572" s="81" t="s">
        <v>79</v>
      </c>
      <c r="C572" s="81"/>
      <c r="D572" s="17">
        <v>3981.7</v>
      </c>
      <c r="E572" s="236">
        <f t="shared" si="27"/>
        <v>1990.85</v>
      </c>
      <c r="F572" s="17">
        <v>4519.16</v>
      </c>
      <c r="G572" s="18"/>
      <c r="H572" s="8"/>
    </row>
    <row r="573" spans="1:9" ht="24.95" customHeight="1" x14ac:dyDescent="0.25">
      <c r="A573" s="43" t="s">
        <v>343</v>
      </c>
      <c r="B573" s="105" t="s">
        <v>344</v>
      </c>
      <c r="C573" s="105"/>
      <c r="D573" s="106">
        <f>D574</f>
        <v>663.6</v>
      </c>
      <c r="E573" s="273">
        <f t="shared" si="27"/>
        <v>331.8</v>
      </c>
      <c r="F573" s="106">
        <f>F574</f>
        <v>0</v>
      </c>
      <c r="G573" s="107"/>
      <c r="H573" s="8"/>
      <c r="I573" s="239"/>
    </row>
    <row r="574" spans="1:9" x14ac:dyDescent="0.25">
      <c r="A574" s="14">
        <v>3</v>
      </c>
      <c r="B574" s="14" t="s">
        <v>2</v>
      </c>
      <c r="C574" s="14"/>
      <c r="D574" s="209">
        <f>D575</f>
        <v>663.6</v>
      </c>
      <c r="E574" s="209">
        <f t="shared" si="27"/>
        <v>331.8</v>
      </c>
      <c r="F574" s="209">
        <f>F575</f>
        <v>0</v>
      </c>
      <c r="G574" s="303"/>
      <c r="H574" s="8"/>
    </row>
    <row r="575" spans="1:9" x14ac:dyDescent="0.25">
      <c r="A575" s="83">
        <v>32</v>
      </c>
      <c r="B575" s="83" t="s">
        <v>212</v>
      </c>
      <c r="C575" s="201"/>
      <c r="D575" s="198">
        <f>SUM(D576)</f>
        <v>663.6</v>
      </c>
      <c r="E575" s="198">
        <f t="shared" si="27"/>
        <v>331.8</v>
      </c>
      <c r="F575" s="198">
        <f>SUM(F576)</f>
        <v>0</v>
      </c>
      <c r="G575" s="200"/>
      <c r="H575" s="8"/>
    </row>
    <row r="576" spans="1:9" x14ac:dyDescent="0.25">
      <c r="A576" s="294">
        <v>322</v>
      </c>
      <c r="B576" s="294" t="s">
        <v>70</v>
      </c>
      <c r="C576" s="294"/>
      <c r="D576" s="298">
        <f>SUM(D577)</f>
        <v>663.6</v>
      </c>
      <c r="E576" s="276">
        <f t="shared" si="27"/>
        <v>331.8</v>
      </c>
      <c r="F576" s="298">
        <f>SUM(F577)</f>
        <v>0</v>
      </c>
      <c r="G576" s="274"/>
      <c r="H576" s="8"/>
    </row>
    <row r="577" spans="1:9" ht="19.5" x14ac:dyDescent="0.25">
      <c r="A577" s="81">
        <v>3224</v>
      </c>
      <c r="B577" s="82" t="s">
        <v>74</v>
      </c>
      <c r="C577" s="81"/>
      <c r="D577" s="17">
        <v>663.6</v>
      </c>
      <c r="E577" s="236">
        <f t="shared" si="27"/>
        <v>331.8</v>
      </c>
      <c r="F577" s="17">
        <v>0</v>
      </c>
      <c r="G577" s="24"/>
      <c r="H577" s="8"/>
    </row>
    <row r="578" spans="1:9" ht="24.95" customHeight="1" x14ac:dyDescent="0.25">
      <c r="A578" s="645"/>
      <c r="B578" s="646"/>
      <c r="C578" s="646"/>
      <c r="D578" s="646"/>
      <c r="E578" s="646"/>
      <c r="F578" s="646"/>
      <c r="G578" s="769"/>
      <c r="H578" s="8"/>
    </row>
    <row r="579" spans="1:9" ht="30" customHeight="1" x14ac:dyDescent="0.25">
      <c r="A579" s="165" t="s">
        <v>218</v>
      </c>
      <c r="B579" s="166" t="s">
        <v>242</v>
      </c>
      <c r="C579" s="165">
        <v>103</v>
      </c>
      <c r="D579" s="163">
        <f>D581+D603+D610</f>
        <v>41144</v>
      </c>
      <c r="E579" s="163">
        <f>D579/2</f>
        <v>20572</v>
      </c>
      <c r="F579" s="163">
        <f>F581+F603+F610</f>
        <v>12675.21</v>
      </c>
      <c r="G579" s="164"/>
      <c r="H579" s="8"/>
    </row>
    <row r="580" spans="1:9" ht="30" customHeight="1" x14ac:dyDescent="0.25">
      <c r="A580" s="667"/>
      <c r="B580" s="668"/>
      <c r="C580" s="668"/>
      <c r="D580" s="668"/>
      <c r="E580" s="668"/>
      <c r="F580" s="668"/>
      <c r="G580" s="777"/>
      <c r="H580" s="8"/>
    </row>
    <row r="581" spans="1:9" ht="30" customHeight="1" x14ac:dyDescent="0.25">
      <c r="A581" s="161" t="s">
        <v>5</v>
      </c>
      <c r="B581" s="148" t="s">
        <v>300</v>
      </c>
      <c r="C581" s="143" t="s">
        <v>243</v>
      </c>
      <c r="D581" s="144">
        <f>D582+D593</f>
        <v>33180.699999999997</v>
      </c>
      <c r="E581" s="144">
        <f>D581/2</f>
        <v>16590.349999999999</v>
      </c>
      <c r="F581" s="144">
        <f>F582+F588+F593</f>
        <v>7337.07</v>
      </c>
      <c r="G581" s="145"/>
      <c r="H581" s="8"/>
    </row>
    <row r="582" spans="1:9" ht="24.95" customHeight="1" x14ac:dyDescent="0.25">
      <c r="A582" s="133" t="s">
        <v>335</v>
      </c>
      <c r="B582" s="131" t="s">
        <v>342</v>
      </c>
      <c r="C582" s="104"/>
      <c r="D582" s="139">
        <f>D583</f>
        <v>27340.699999999997</v>
      </c>
      <c r="E582" s="273">
        <f t="shared" ref="E582:E601" si="28">D582/2</f>
        <v>13670.349999999999</v>
      </c>
      <c r="F582" s="139">
        <f>F583</f>
        <v>5993.17</v>
      </c>
      <c r="G582" s="104"/>
      <c r="H582" s="99"/>
      <c r="I582" s="238"/>
    </row>
    <row r="583" spans="1:9" x14ac:dyDescent="0.25">
      <c r="A583" s="14">
        <v>3</v>
      </c>
      <c r="B583" s="14" t="s">
        <v>2</v>
      </c>
      <c r="C583" s="14"/>
      <c r="D583" s="209">
        <f>D584</f>
        <v>27340.699999999997</v>
      </c>
      <c r="E583" s="209">
        <f t="shared" si="28"/>
        <v>13670.349999999999</v>
      </c>
      <c r="F583" s="209">
        <f>F584</f>
        <v>5993.17</v>
      </c>
      <c r="G583" s="303"/>
      <c r="H583" s="8"/>
    </row>
    <row r="584" spans="1:9" x14ac:dyDescent="0.25">
      <c r="A584" s="83">
        <v>32</v>
      </c>
      <c r="B584" s="83" t="s">
        <v>212</v>
      </c>
      <c r="C584" s="201"/>
      <c r="D584" s="198">
        <f>D585</f>
        <v>27340.699999999997</v>
      </c>
      <c r="E584" s="198">
        <f t="shared" si="28"/>
        <v>13670.349999999999</v>
      </c>
      <c r="F584" s="198">
        <f>F585</f>
        <v>5993.17</v>
      </c>
      <c r="G584" s="200"/>
      <c r="H584" s="8"/>
    </row>
    <row r="585" spans="1:9" x14ac:dyDescent="0.25">
      <c r="A585" s="294">
        <v>323</v>
      </c>
      <c r="B585" s="294" t="s">
        <v>77</v>
      </c>
      <c r="C585" s="294"/>
      <c r="D585" s="298">
        <f>SUM(D586:D587)</f>
        <v>27340.699999999997</v>
      </c>
      <c r="E585" s="276">
        <f t="shared" si="28"/>
        <v>13670.349999999999</v>
      </c>
      <c r="F585" s="298">
        <f>SUM(F586:F587)</f>
        <v>5993.17</v>
      </c>
      <c r="G585" s="274"/>
      <c r="H585" s="8"/>
    </row>
    <row r="586" spans="1:9" x14ac:dyDescent="0.25">
      <c r="A586" s="81">
        <v>3232</v>
      </c>
      <c r="B586" s="81" t="s">
        <v>79</v>
      </c>
      <c r="C586" s="81"/>
      <c r="D586" s="17">
        <v>796.1</v>
      </c>
      <c r="E586" s="236">
        <f t="shared" si="28"/>
        <v>398.05</v>
      </c>
      <c r="F586" s="17">
        <v>0</v>
      </c>
      <c r="G586" s="18"/>
      <c r="H586" s="8"/>
    </row>
    <row r="587" spans="1:9" x14ac:dyDescent="0.25">
      <c r="A587" s="81">
        <v>3234</v>
      </c>
      <c r="B587" s="81" t="s">
        <v>81</v>
      </c>
      <c r="C587" s="81"/>
      <c r="D587" s="17">
        <v>26544.6</v>
      </c>
      <c r="E587" s="236">
        <f t="shared" si="28"/>
        <v>13272.3</v>
      </c>
      <c r="F587" s="17">
        <v>5993.17</v>
      </c>
      <c r="G587" s="18"/>
      <c r="H587" s="8"/>
    </row>
    <row r="588" spans="1:9" ht="24.95" customHeight="1" x14ac:dyDescent="0.25">
      <c r="A588" s="43" t="s">
        <v>336</v>
      </c>
      <c r="B588" s="105" t="s">
        <v>341</v>
      </c>
      <c r="C588" s="81"/>
      <c r="D588" s="106">
        <f>D589</f>
        <v>0</v>
      </c>
      <c r="E588" s="273">
        <f t="shared" si="28"/>
        <v>0</v>
      </c>
      <c r="F588" s="106">
        <f>F589</f>
        <v>1321.4</v>
      </c>
      <c r="G588" s="107"/>
      <c r="H588" s="8"/>
      <c r="I588" s="240"/>
    </row>
    <row r="589" spans="1:9" x14ac:dyDescent="0.25">
      <c r="A589" s="14">
        <v>3</v>
      </c>
      <c r="B589" s="14" t="s">
        <v>2</v>
      </c>
      <c r="C589" s="14"/>
      <c r="D589" s="209">
        <f>D590</f>
        <v>0</v>
      </c>
      <c r="E589" s="209">
        <f t="shared" si="28"/>
        <v>0</v>
      </c>
      <c r="F589" s="209">
        <f>F590</f>
        <v>1321.4</v>
      </c>
      <c r="G589" s="303"/>
      <c r="H589" s="8"/>
    </row>
    <row r="590" spans="1:9" x14ac:dyDescent="0.25">
      <c r="A590" s="83">
        <v>32</v>
      </c>
      <c r="B590" s="83" t="s">
        <v>212</v>
      </c>
      <c r="C590" s="201"/>
      <c r="D590" s="198">
        <f>SUM(D591)</f>
        <v>0</v>
      </c>
      <c r="E590" s="198">
        <f t="shared" si="28"/>
        <v>0</v>
      </c>
      <c r="F590" s="198">
        <f>SUM(F591)</f>
        <v>1321.4</v>
      </c>
      <c r="G590" s="200"/>
      <c r="H590" s="8"/>
    </row>
    <row r="591" spans="1:9" x14ac:dyDescent="0.25">
      <c r="A591" s="294">
        <v>323</v>
      </c>
      <c r="B591" s="294" t="s">
        <v>77</v>
      </c>
      <c r="C591" s="294"/>
      <c r="D591" s="298">
        <f>SUM(D592)</f>
        <v>0</v>
      </c>
      <c r="E591" s="276">
        <f t="shared" si="28"/>
        <v>0</v>
      </c>
      <c r="F591" s="298">
        <f>SUM(F592)</f>
        <v>1321.4</v>
      </c>
      <c r="G591" s="274"/>
      <c r="H591" s="8"/>
    </row>
    <row r="592" spans="1:9" x14ac:dyDescent="0.25">
      <c r="A592" s="81">
        <v>3234</v>
      </c>
      <c r="B592" s="81" t="s">
        <v>81</v>
      </c>
      <c r="C592" s="81"/>
      <c r="D592" s="17">
        <v>0</v>
      </c>
      <c r="E592" s="236">
        <f t="shared" si="28"/>
        <v>0</v>
      </c>
      <c r="F592" s="17">
        <v>1321.4</v>
      </c>
      <c r="G592" s="18"/>
      <c r="H592" s="8"/>
    </row>
    <row r="593" spans="1:9" ht="24.95" customHeight="1" x14ac:dyDescent="0.25">
      <c r="A593" s="43" t="s">
        <v>343</v>
      </c>
      <c r="B593" s="105" t="s">
        <v>344</v>
      </c>
      <c r="C593" s="105"/>
      <c r="D593" s="106">
        <f>D594+D598</f>
        <v>5840</v>
      </c>
      <c r="E593" s="273">
        <f t="shared" si="28"/>
        <v>2920</v>
      </c>
      <c r="F593" s="106">
        <f>F594+F598</f>
        <v>22.5</v>
      </c>
      <c r="G593" s="107"/>
      <c r="H593" s="89"/>
      <c r="I593" s="239"/>
    </row>
    <row r="594" spans="1:9" ht="15" customHeight="1" x14ac:dyDescent="0.25">
      <c r="A594" s="14">
        <v>3</v>
      </c>
      <c r="B594" s="14" t="s">
        <v>2</v>
      </c>
      <c r="C594" s="14"/>
      <c r="D594" s="209">
        <f>D595</f>
        <v>5840</v>
      </c>
      <c r="E594" s="209">
        <f t="shared" si="28"/>
        <v>2920</v>
      </c>
      <c r="F594" s="209">
        <f>F595</f>
        <v>0</v>
      </c>
      <c r="G594" s="303"/>
      <c r="H594" s="89"/>
    </row>
    <row r="595" spans="1:9" ht="15" customHeight="1" x14ac:dyDescent="0.25">
      <c r="A595" s="83">
        <v>32</v>
      </c>
      <c r="B595" s="83" t="s">
        <v>212</v>
      </c>
      <c r="C595" s="201"/>
      <c r="D595" s="198">
        <f>SUM(D596)</f>
        <v>5840</v>
      </c>
      <c r="E595" s="198">
        <f t="shared" si="28"/>
        <v>2920</v>
      </c>
      <c r="F595" s="198">
        <f>SUM(F596)</f>
        <v>0</v>
      </c>
      <c r="G595" s="200"/>
      <c r="H595" s="89"/>
    </row>
    <row r="596" spans="1:9" ht="15" customHeight="1" x14ac:dyDescent="0.25">
      <c r="A596" s="294">
        <v>323</v>
      </c>
      <c r="B596" s="294" t="s">
        <v>77</v>
      </c>
      <c r="C596" s="294"/>
      <c r="D596" s="298">
        <f>SUM(D597)</f>
        <v>5840</v>
      </c>
      <c r="E596" s="276">
        <f t="shared" si="28"/>
        <v>2920</v>
      </c>
      <c r="F596" s="298">
        <f>SUM(F597)</f>
        <v>0</v>
      </c>
      <c r="G596" s="274"/>
      <c r="H596" s="89"/>
    </row>
    <row r="597" spans="1:9" ht="15" customHeight="1" x14ac:dyDescent="0.25">
      <c r="A597" s="81">
        <v>3232</v>
      </c>
      <c r="B597" s="81" t="s">
        <v>79</v>
      </c>
      <c r="C597" s="81"/>
      <c r="D597" s="17">
        <v>5840</v>
      </c>
      <c r="E597" s="236">
        <f t="shared" si="28"/>
        <v>2920</v>
      </c>
      <c r="F597" s="17">
        <v>0</v>
      </c>
      <c r="G597" s="18"/>
      <c r="H597" s="89"/>
    </row>
    <row r="598" spans="1:9" x14ac:dyDescent="0.25">
      <c r="A598" s="14">
        <v>4</v>
      </c>
      <c r="B598" s="14" t="s">
        <v>217</v>
      </c>
      <c r="C598" s="14"/>
      <c r="D598" s="209">
        <f>D599</f>
        <v>0</v>
      </c>
      <c r="E598" s="209">
        <f t="shared" si="28"/>
        <v>0</v>
      </c>
      <c r="F598" s="209">
        <f>F599</f>
        <v>22.5</v>
      </c>
      <c r="G598" s="303"/>
      <c r="H598" s="89"/>
    </row>
    <row r="599" spans="1:9" ht="19.5" x14ac:dyDescent="0.25">
      <c r="A599" s="83">
        <v>42</v>
      </c>
      <c r="B599" s="55" t="s">
        <v>222</v>
      </c>
      <c r="C599" s="201"/>
      <c r="D599" s="198">
        <f>SUM(D600)</f>
        <v>0</v>
      </c>
      <c r="E599" s="198">
        <f t="shared" si="28"/>
        <v>0</v>
      </c>
      <c r="F599" s="198">
        <f>SUM(F600)</f>
        <v>22.5</v>
      </c>
      <c r="G599" s="200"/>
      <c r="H599" s="89"/>
    </row>
    <row r="600" spans="1:9" x14ac:dyDescent="0.25">
      <c r="A600" s="294">
        <v>422</v>
      </c>
      <c r="B600" s="294" t="s">
        <v>118</v>
      </c>
      <c r="C600" s="294"/>
      <c r="D600" s="298">
        <f>SUM(D601)</f>
        <v>0</v>
      </c>
      <c r="E600" s="276">
        <f t="shared" si="28"/>
        <v>0</v>
      </c>
      <c r="F600" s="298">
        <f>SUM(F601)</f>
        <v>22.5</v>
      </c>
      <c r="G600" s="274"/>
      <c r="H600" s="8"/>
    </row>
    <row r="601" spans="1:9" x14ac:dyDescent="0.25">
      <c r="A601" s="81">
        <v>4227</v>
      </c>
      <c r="B601" s="81" t="s">
        <v>123</v>
      </c>
      <c r="C601" s="81"/>
      <c r="D601" s="17">
        <v>0</v>
      </c>
      <c r="E601" s="236">
        <f t="shared" si="28"/>
        <v>0</v>
      </c>
      <c r="F601" s="17">
        <v>22.5</v>
      </c>
      <c r="G601" s="18"/>
      <c r="H601" s="8"/>
    </row>
    <row r="602" spans="1:9" x14ac:dyDescent="0.25">
      <c r="A602" s="645"/>
      <c r="B602" s="646"/>
      <c r="C602" s="646"/>
      <c r="D602" s="646"/>
      <c r="E602" s="646"/>
      <c r="F602" s="646"/>
      <c r="G602" s="769"/>
      <c r="H602" s="8"/>
    </row>
    <row r="603" spans="1:9" ht="30" customHeight="1" x14ac:dyDescent="0.25">
      <c r="A603" s="141" t="s">
        <v>5</v>
      </c>
      <c r="B603" s="147" t="s">
        <v>245</v>
      </c>
      <c r="C603" s="143" t="s">
        <v>244</v>
      </c>
      <c r="D603" s="144">
        <f>D604</f>
        <v>0</v>
      </c>
      <c r="E603" s="144">
        <f>D603/2</f>
        <v>0</v>
      </c>
      <c r="F603" s="144">
        <f>F604</f>
        <v>594.51</v>
      </c>
      <c r="G603" s="145"/>
      <c r="H603" s="8"/>
    </row>
    <row r="604" spans="1:9" ht="24.95" customHeight="1" x14ac:dyDescent="0.25">
      <c r="A604" s="43" t="s">
        <v>336</v>
      </c>
      <c r="B604" s="105" t="s">
        <v>341</v>
      </c>
      <c r="C604" s="81"/>
      <c r="D604" s="106">
        <f>D605</f>
        <v>0</v>
      </c>
      <c r="E604" s="106">
        <v>0</v>
      </c>
      <c r="F604" s="106">
        <f>F605</f>
        <v>594.51</v>
      </c>
      <c r="G604" s="107"/>
      <c r="H604" s="149"/>
      <c r="I604" s="240"/>
    </row>
    <row r="605" spans="1:9" x14ac:dyDescent="0.25">
      <c r="A605" s="14">
        <v>3</v>
      </c>
      <c r="B605" s="14" t="s">
        <v>2</v>
      </c>
      <c r="C605" s="14"/>
      <c r="D605" s="209">
        <f>D606</f>
        <v>0</v>
      </c>
      <c r="E605" s="209">
        <v>0</v>
      </c>
      <c r="F605" s="209">
        <f>F606</f>
        <v>594.51</v>
      </c>
      <c r="G605" s="303"/>
      <c r="H605" s="8"/>
    </row>
    <row r="606" spans="1:9" x14ac:dyDescent="0.25">
      <c r="A606" s="83">
        <v>32</v>
      </c>
      <c r="B606" s="83" t="s">
        <v>212</v>
      </c>
      <c r="C606" s="201"/>
      <c r="D606" s="198">
        <f>D607</f>
        <v>0</v>
      </c>
      <c r="E606" s="198">
        <v>0</v>
      </c>
      <c r="F606" s="198">
        <f>F607</f>
        <v>594.51</v>
      </c>
      <c r="G606" s="200"/>
      <c r="H606" s="8"/>
    </row>
    <row r="607" spans="1:9" x14ac:dyDescent="0.25">
      <c r="A607" s="294">
        <v>323</v>
      </c>
      <c r="B607" s="294" t="s">
        <v>77</v>
      </c>
      <c r="C607" s="294"/>
      <c r="D607" s="298">
        <f>SUM(D608)</f>
        <v>0</v>
      </c>
      <c r="E607" s="298">
        <v>0</v>
      </c>
      <c r="F607" s="298">
        <f>SUM(F608)</f>
        <v>594.51</v>
      </c>
      <c r="G607" s="274"/>
      <c r="H607" s="8"/>
    </row>
    <row r="608" spans="1:9" x14ac:dyDescent="0.25">
      <c r="A608" s="81">
        <v>3234</v>
      </c>
      <c r="B608" s="81" t="s">
        <v>81</v>
      </c>
      <c r="C608" s="81"/>
      <c r="D608" s="17">
        <v>0</v>
      </c>
      <c r="E608" s="17">
        <v>0</v>
      </c>
      <c r="F608" s="17">
        <v>594.51</v>
      </c>
      <c r="G608" s="18"/>
      <c r="H608" s="8"/>
    </row>
    <row r="609" spans="1:9" x14ac:dyDescent="0.25">
      <c r="A609" s="645"/>
      <c r="B609" s="646"/>
      <c r="C609" s="646"/>
      <c r="D609" s="646"/>
      <c r="E609" s="646"/>
      <c r="F609" s="646"/>
      <c r="G609" s="769"/>
      <c r="H609" s="8"/>
    </row>
    <row r="610" spans="1:9" ht="34.5" x14ac:dyDescent="0.25">
      <c r="A610" s="161" t="s">
        <v>5</v>
      </c>
      <c r="B610" s="162" t="s">
        <v>301</v>
      </c>
      <c r="C610" s="143" t="s">
        <v>246</v>
      </c>
      <c r="D610" s="144">
        <f>D611</f>
        <v>7963.3</v>
      </c>
      <c r="E610" s="144">
        <f>D610/2</f>
        <v>3981.65</v>
      </c>
      <c r="F610" s="144">
        <f>F611</f>
        <v>4743.63</v>
      </c>
      <c r="G610" s="145"/>
      <c r="H610" s="8"/>
    </row>
    <row r="611" spans="1:9" ht="24.95" customHeight="1" x14ac:dyDescent="0.25">
      <c r="A611" s="133" t="s">
        <v>335</v>
      </c>
      <c r="B611" s="131" t="s">
        <v>342</v>
      </c>
      <c r="C611" s="104"/>
      <c r="D611" s="139">
        <f>D612</f>
        <v>7963.3</v>
      </c>
      <c r="E611" s="273">
        <f t="shared" ref="E611:E617" si="29">D611/2</f>
        <v>3981.65</v>
      </c>
      <c r="F611" s="139">
        <f>F612</f>
        <v>4743.63</v>
      </c>
      <c r="G611" s="104"/>
      <c r="H611" s="99"/>
      <c r="I611" s="238"/>
    </row>
    <row r="612" spans="1:9" x14ac:dyDescent="0.25">
      <c r="A612" s="14">
        <v>3</v>
      </c>
      <c r="B612" s="14" t="s">
        <v>2</v>
      </c>
      <c r="C612" s="14"/>
      <c r="D612" s="209">
        <f>D613</f>
        <v>7963.3</v>
      </c>
      <c r="E612" s="209">
        <f t="shared" si="29"/>
        <v>3981.65</v>
      </c>
      <c r="F612" s="209">
        <f>F613</f>
        <v>4743.63</v>
      </c>
      <c r="G612" s="303"/>
      <c r="H612" s="8"/>
    </row>
    <row r="613" spans="1:9" x14ac:dyDescent="0.25">
      <c r="A613" s="83">
        <v>32</v>
      </c>
      <c r="B613" s="83" t="s">
        <v>212</v>
      </c>
      <c r="C613" s="201"/>
      <c r="D613" s="198">
        <f>D614+D616</f>
        <v>7963.3</v>
      </c>
      <c r="E613" s="198">
        <f t="shared" si="29"/>
        <v>3981.65</v>
      </c>
      <c r="F613" s="198">
        <f>F616+F614</f>
        <v>4743.63</v>
      </c>
      <c r="G613" s="200"/>
      <c r="H613" s="8"/>
    </row>
    <row r="614" spans="1:9" x14ac:dyDescent="0.25">
      <c r="A614" s="294">
        <v>323</v>
      </c>
      <c r="B614" s="294" t="s">
        <v>77</v>
      </c>
      <c r="C614" s="294"/>
      <c r="D614" s="298">
        <f>SUM(D615)</f>
        <v>7963.3</v>
      </c>
      <c r="E614" s="276">
        <f t="shared" si="29"/>
        <v>3981.65</v>
      </c>
      <c r="F614" s="298">
        <f>SUM(F615)</f>
        <v>750</v>
      </c>
      <c r="G614" s="274"/>
      <c r="H614" s="8"/>
    </row>
    <row r="615" spans="1:9" x14ac:dyDescent="0.25">
      <c r="A615" s="81">
        <v>3234</v>
      </c>
      <c r="B615" s="81" t="s">
        <v>81</v>
      </c>
      <c r="C615" s="81"/>
      <c r="D615" s="17">
        <v>7963.3</v>
      </c>
      <c r="E615" s="236">
        <f t="shared" si="29"/>
        <v>3981.65</v>
      </c>
      <c r="F615" s="17">
        <v>750</v>
      </c>
      <c r="G615" s="18"/>
      <c r="H615" s="8"/>
    </row>
    <row r="616" spans="1:9" x14ac:dyDescent="0.25">
      <c r="A616" s="294">
        <v>329</v>
      </c>
      <c r="B616" s="294" t="s">
        <v>87</v>
      </c>
      <c r="C616" s="294"/>
      <c r="D616" s="298">
        <f>SUM(D617)</f>
        <v>0</v>
      </c>
      <c r="E616" s="276">
        <f t="shared" si="29"/>
        <v>0</v>
      </c>
      <c r="F616" s="298">
        <f>SUM(F617)</f>
        <v>3993.63</v>
      </c>
      <c r="G616" s="274"/>
      <c r="H616" s="8"/>
    </row>
    <row r="617" spans="1:9" x14ac:dyDescent="0.25">
      <c r="A617" s="81">
        <v>3295</v>
      </c>
      <c r="B617" s="81" t="s">
        <v>92</v>
      </c>
      <c r="C617" s="81"/>
      <c r="D617" s="17">
        <v>0</v>
      </c>
      <c r="E617" s="236">
        <f t="shared" si="29"/>
        <v>0</v>
      </c>
      <c r="F617" s="17">
        <v>3993.63</v>
      </c>
      <c r="G617" s="18"/>
      <c r="H617" s="8"/>
    </row>
    <row r="618" spans="1:9" ht="24.95" customHeight="1" x14ac:dyDescent="0.25">
      <c r="A618" s="645"/>
      <c r="B618" s="646"/>
      <c r="C618" s="646"/>
      <c r="D618" s="646"/>
      <c r="E618" s="646"/>
      <c r="F618" s="646"/>
      <c r="G618" s="769"/>
      <c r="H618" s="8"/>
    </row>
    <row r="619" spans="1:9" ht="30" customHeight="1" x14ac:dyDescent="0.25">
      <c r="A619" s="165" t="s">
        <v>218</v>
      </c>
      <c r="B619" s="228" t="s">
        <v>375</v>
      </c>
      <c r="C619" s="165">
        <v>104</v>
      </c>
      <c r="D619" s="229">
        <f>D621+D628+D638+D645+D662+D674+D692+D704+D711+D727+D734+D746+D756+D763</f>
        <v>361746.69999999995</v>
      </c>
      <c r="E619" s="163">
        <f>D619/2</f>
        <v>180873.34999999998</v>
      </c>
      <c r="F619" s="229">
        <f>F621+F628+F638+F645+F662+F674+F692+F704+F711+F727+F734+F746+F756+F763</f>
        <v>145059.40999999997</v>
      </c>
      <c r="G619" s="230"/>
      <c r="H619" s="8"/>
    </row>
    <row r="620" spans="1:9" ht="24.95" customHeight="1" x14ac:dyDescent="0.25">
      <c r="A620" s="667"/>
      <c r="B620" s="668"/>
      <c r="C620" s="668"/>
      <c r="D620" s="668"/>
      <c r="E620" s="668"/>
      <c r="F620" s="668"/>
      <c r="G620" s="777"/>
      <c r="H620" s="8"/>
    </row>
    <row r="621" spans="1:9" ht="24.95" customHeight="1" x14ac:dyDescent="0.25">
      <c r="A621" s="161" t="s">
        <v>5</v>
      </c>
      <c r="B621" s="162" t="s">
        <v>302</v>
      </c>
      <c r="C621" s="143" t="s">
        <v>247</v>
      </c>
      <c r="D621" s="144">
        <f>D622</f>
        <v>7969.4</v>
      </c>
      <c r="E621" s="144">
        <f>D621/2</f>
        <v>3984.7</v>
      </c>
      <c r="F621" s="144">
        <f>F622</f>
        <v>0</v>
      </c>
      <c r="G621" s="145"/>
      <c r="H621" s="8"/>
    </row>
    <row r="622" spans="1:9" ht="24.95" customHeight="1" x14ac:dyDescent="0.25">
      <c r="A622" s="43" t="s">
        <v>336</v>
      </c>
      <c r="B622" s="105" t="s">
        <v>341</v>
      </c>
      <c r="C622" s="81"/>
      <c r="D622" s="106">
        <f>D623</f>
        <v>7969.4</v>
      </c>
      <c r="E622" s="273">
        <f t="shared" ref="E622:E626" si="30">D622/2</f>
        <v>3984.7</v>
      </c>
      <c r="F622" s="106">
        <f>F623</f>
        <v>0</v>
      </c>
      <c r="G622" s="107"/>
      <c r="H622" s="149"/>
      <c r="I622" s="240"/>
    </row>
    <row r="623" spans="1:9" x14ac:dyDescent="0.25">
      <c r="A623" s="14">
        <v>3</v>
      </c>
      <c r="B623" s="14" t="s">
        <v>2</v>
      </c>
      <c r="C623" s="14"/>
      <c r="D623" s="209">
        <f>D624</f>
        <v>7969.4</v>
      </c>
      <c r="E623" s="209">
        <f t="shared" si="30"/>
        <v>3984.7</v>
      </c>
      <c r="F623" s="209">
        <f>F624</f>
        <v>0</v>
      </c>
      <c r="G623" s="303"/>
      <c r="H623" s="8"/>
    </row>
    <row r="624" spans="1:9" x14ac:dyDescent="0.25">
      <c r="A624" s="83">
        <v>38</v>
      </c>
      <c r="B624" s="83" t="s">
        <v>216</v>
      </c>
      <c r="C624" s="201"/>
      <c r="D624" s="198">
        <f>SUM(D625)</f>
        <v>7969.4</v>
      </c>
      <c r="E624" s="198">
        <f t="shared" si="30"/>
        <v>3984.7</v>
      </c>
      <c r="F624" s="198">
        <f>SUM(F625)</f>
        <v>0</v>
      </c>
      <c r="G624" s="200"/>
      <c r="H624" s="8"/>
    </row>
    <row r="625" spans="1:9" x14ac:dyDescent="0.25">
      <c r="A625" s="294">
        <v>381</v>
      </c>
      <c r="B625" s="294" t="s">
        <v>47</v>
      </c>
      <c r="C625" s="294"/>
      <c r="D625" s="298">
        <f>SUM(D626)</f>
        <v>7969.4</v>
      </c>
      <c r="E625" s="276">
        <f t="shared" si="30"/>
        <v>3984.7</v>
      </c>
      <c r="F625" s="298">
        <f>SUM(F626)</f>
        <v>0</v>
      </c>
      <c r="G625" s="274"/>
      <c r="H625" s="8"/>
    </row>
    <row r="626" spans="1:9" x14ac:dyDescent="0.25">
      <c r="A626" s="81">
        <v>3811</v>
      </c>
      <c r="B626" s="81" t="s">
        <v>110</v>
      </c>
      <c r="C626" s="81"/>
      <c r="D626" s="17">
        <v>7969.4</v>
      </c>
      <c r="E626" s="236">
        <f t="shared" si="30"/>
        <v>3984.7</v>
      </c>
      <c r="F626" s="17">
        <v>0</v>
      </c>
      <c r="G626" s="18"/>
      <c r="H626" s="8"/>
    </row>
    <row r="627" spans="1:9" x14ac:dyDescent="0.25">
      <c r="A627" s="645"/>
      <c r="B627" s="646"/>
      <c r="C627" s="646"/>
      <c r="D627" s="646"/>
      <c r="E627" s="646"/>
      <c r="F627" s="646"/>
      <c r="G627" s="769"/>
      <c r="H627" s="8"/>
    </row>
    <row r="628" spans="1:9" ht="30" customHeight="1" x14ac:dyDescent="0.25">
      <c r="A628" s="141" t="s">
        <v>5</v>
      </c>
      <c r="B628" s="147" t="s">
        <v>249</v>
      </c>
      <c r="C628" s="143" t="s">
        <v>248</v>
      </c>
      <c r="D628" s="144">
        <f>D629</f>
        <v>12679.5</v>
      </c>
      <c r="E628" s="144">
        <f>D628/2</f>
        <v>6339.75</v>
      </c>
      <c r="F628" s="144">
        <f>F629</f>
        <v>2000.9</v>
      </c>
      <c r="G628" s="145"/>
      <c r="H628" s="8"/>
    </row>
    <row r="629" spans="1:9" ht="24.95" customHeight="1" x14ac:dyDescent="0.25">
      <c r="A629" s="133" t="s">
        <v>335</v>
      </c>
      <c r="B629" s="131" t="s">
        <v>342</v>
      </c>
      <c r="C629" s="104"/>
      <c r="D629" s="139">
        <f>D630</f>
        <v>12679.5</v>
      </c>
      <c r="E629" s="273">
        <f t="shared" ref="E629:E636" si="31">D629/2</f>
        <v>6339.75</v>
      </c>
      <c r="F629" s="139">
        <f>F630</f>
        <v>2000.9</v>
      </c>
      <c r="G629" s="104"/>
      <c r="H629" s="149"/>
      <c r="I629" s="238"/>
    </row>
    <row r="630" spans="1:9" x14ac:dyDescent="0.25">
      <c r="A630" s="14">
        <v>3</v>
      </c>
      <c r="B630" s="14" t="s">
        <v>2</v>
      </c>
      <c r="C630" s="14"/>
      <c r="D630" s="209">
        <f>D631+D634</f>
        <v>12679.5</v>
      </c>
      <c r="E630" s="209">
        <f t="shared" si="31"/>
        <v>6339.75</v>
      </c>
      <c r="F630" s="209">
        <f>F631+F634</f>
        <v>2000.9</v>
      </c>
      <c r="G630" s="303"/>
      <c r="H630" s="8"/>
    </row>
    <row r="631" spans="1:9" x14ac:dyDescent="0.25">
      <c r="A631" s="83">
        <v>32</v>
      </c>
      <c r="B631" s="83" t="s">
        <v>212</v>
      </c>
      <c r="C631" s="83"/>
      <c r="D631" s="198">
        <f>D632</f>
        <v>2919.8</v>
      </c>
      <c r="E631" s="198">
        <f t="shared" si="31"/>
        <v>1459.9</v>
      </c>
      <c r="F631" s="198">
        <f>F632</f>
        <v>0</v>
      </c>
      <c r="G631" s="12"/>
      <c r="H631" s="8"/>
    </row>
    <row r="632" spans="1:9" x14ac:dyDescent="0.25">
      <c r="A632" s="294">
        <v>329</v>
      </c>
      <c r="B632" s="294" t="s">
        <v>87</v>
      </c>
      <c r="C632" s="294"/>
      <c r="D632" s="298">
        <f>SUM(D633)</f>
        <v>2919.8</v>
      </c>
      <c r="E632" s="276">
        <f t="shared" si="31"/>
        <v>1459.9</v>
      </c>
      <c r="F632" s="298">
        <f>SUM(F633)</f>
        <v>0</v>
      </c>
      <c r="G632" s="274"/>
      <c r="H632" s="8"/>
    </row>
    <row r="633" spans="1:9" x14ac:dyDescent="0.25">
      <c r="A633" s="22">
        <v>3294</v>
      </c>
      <c r="B633" s="22" t="s">
        <v>91</v>
      </c>
      <c r="C633" s="22"/>
      <c r="D633" s="23">
        <v>2919.8</v>
      </c>
      <c r="E633" s="236">
        <f t="shared" si="31"/>
        <v>1459.9</v>
      </c>
      <c r="F633" s="23">
        <v>0</v>
      </c>
      <c r="G633" s="24"/>
      <c r="H633" s="8"/>
    </row>
    <row r="634" spans="1:9" x14ac:dyDescent="0.25">
      <c r="A634" s="83">
        <v>38</v>
      </c>
      <c r="B634" s="83" t="s">
        <v>216</v>
      </c>
      <c r="C634" s="83"/>
      <c r="D634" s="198">
        <f>D635</f>
        <v>9759.7000000000007</v>
      </c>
      <c r="E634" s="198">
        <f t="shared" si="31"/>
        <v>4879.8500000000004</v>
      </c>
      <c r="F634" s="198">
        <f>F635</f>
        <v>2000.9</v>
      </c>
      <c r="G634" s="12"/>
      <c r="H634" s="8"/>
    </row>
    <row r="635" spans="1:9" x14ac:dyDescent="0.25">
      <c r="A635" s="294">
        <v>381</v>
      </c>
      <c r="B635" s="294" t="s">
        <v>47</v>
      </c>
      <c r="C635" s="294"/>
      <c r="D635" s="298">
        <f>SUM(D636)</f>
        <v>9759.7000000000007</v>
      </c>
      <c r="E635" s="276">
        <f t="shared" si="31"/>
        <v>4879.8500000000004</v>
      </c>
      <c r="F635" s="298">
        <f>SUM(F636)</f>
        <v>2000.9</v>
      </c>
      <c r="G635" s="274"/>
      <c r="H635" s="8"/>
    </row>
    <row r="636" spans="1:9" x14ac:dyDescent="0.25">
      <c r="A636" s="81">
        <v>3811</v>
      </c>
      <c r="B636" s="81" t="s">
        <v>110</v>
      </c>
      <c r="C636" s="81"/>
      <c r="D636" s="17">
        <v>9759.7000000000007</v>
      </c>
      <c r="E636" s="236">
        <f t="shared" si="31"/>
        <v>4879.8500000000004</v>
      </c>
      <c r="F636" s="17">
        <v>2000.9</v>
      </c>
      <c r="G636" s="18"/>
      <c r="H636" s="8"/>
    </row>
    <row r="637" spans="1:9" x14ac:dyDescent="0.25">
      <c r="A637" s="645"/>
      <c r="B637" s="646"/>
      <c r="C637" s="646"/>
      <c r="D637" s="646"/>
      <c r="E637" s="646"/>
      <c r="F637" s="646"/>
      <c r="G637" s="769"/>
      <c r="H637" s="8"/>
    </row>
    <row r="638" spans="1:9" ht="30" customHeight="1" x14ac:dyDescent="0.25">
      <c r="A638" s="141" t="s">
        <v>5</v>
      </c>
      <c r="B638" s="142" t="s">
        <v>251</v>
      </c>
      <c r="C638" s="143" t="s">
        <v>250</v>
      </c>
      <c r="D638" s="144">
        <f>D639</f>
        <v>8494.2999999999993</v>
      </c>
      <c r="E638" s="144">
        <f>D638/2</f>
        <v>4247.1499999999996</v>
      </c>
      <c r="F638" s="144">
        <f>F639</f>
        <v>5331.18</v>
      </c>
      <c r="G638" s="145"/>
      <c r="H638" s="8"/>
    </row>
    <row r="639" spans="1:9" ht="24.95" customHeight="1" x14ac:dyDescent="0.25">
      <c r="A639" s="133" t="s">
        <v>335</v>
      </c>
      <c r="B639" s="131" t="s">
        <v>342</v>
      </c>
      <c r="C639" s="104"/>
      <c r="D639" s="139">
        <f>D640</f>
        <v>8494.2999999999993</v>
      </c>
      <c r="E639" s="273">
        <f t="shared" ref="E639:E643" si="32">D639/2</f>
        <v>4247.1499999999996</v>
      </c>
      <c r="F639" s="139">
        <f>F640</f>
        <v>5331.18</v>
      </c>
      <c r="G639" s="104"/>
      <c r="H639" s="149"/>
      <c r="I639" s="238"/>
    </row>
    <row r="640" spans="1:9" x14ac:dyDescent="0.25">
      <c r="A640" s="14">
        <v>3</v>
      </c>
      <c r="B640" s="14" t="s">
        <v>2</v>
      </c>
      <c r="C640" s="14"/>
      <c r="D640" s="209">
        <f>D641</f>
        <v>8494.2999999999993</v>
      </c>
      <c r="E640" s="209">
        <f t="shared" si="32"/>
        <v>4247.1499999999996</v>
      </c>
      <c r="F640" s="209">
        <f>F641</f>
        <v>5331.18</v>
      </c>
      <c r="G640" s="303"/>
      <c r="H640" s="8"/>
    </row>
    <row r="641" spans="1:9" x14ac:dyDescent="0.25">
      <c r="A641" s="83">
        <v>38</v>
      </c>
      <c r="B641" s="83" t="s">
        <v>216</v>
      </c>
      <c r="C641" s="201"/>
      <c r="D641" s="198">
        <f>D642</f>
        <v>8494.2999999999993</v>
      </c>
      <c r="E641" s="198">
        <f t="shared" si="32"/>
        <v>4247.1499999999996</v>
      </c>
      <c r="F641" s="198">
        <f>F642</f>
        <v>5331.18</v>
      </c>
      <c r="G641" s="200"/>
      <c r="H641" s="8"/>
    </row>
    <row r="642" spans="1:9" x14ac:dyDescent="0.25">
      <c r="A642" s="294">
        <v>381</v>
      </c>
      <c r="B642" s="294" t="s">
        <v>47</v>
      </c>
      <c r="C642" s="294"/>
      <c r="D642" s="298">
        <f>SUM(D643)</f>
        <v>8494.2999999999993</v>
      </c>
      <c r="E642" s="276">
        <f t="shared" si="32"/>
        <v>4247.1499999999996</v>
      </c>
      <c r="F642" s="298">
        <f>SUM(F643)</f>
        <v>5331.18</v>
      </c>
      <c r="G642" s="274"/>
      <c r="H642" s="8"/>
    </row>
    <row r="643" spans="1:9" x14ac:dyDescent="0.25">
      <c r="A643" s="81">
        <v>3811</v>
      </c>
      <c r="B643" s="81" t="s">
        <v>110</v>
      </c>
      <c r="C643" s="81"/>
      <c r="D643" s="17">
        <v>8494.2999999999993</v>
      </c>
      <c r="E643" s="236">
        <f t="shared" si="32"/>
        <v>4247.1499999999996</v>
      </c>
      <c r="F643" s="17">
        <v>5331.18</v>
      </c>
      <c r="G643" s="18"/>
      <c r="H643" s="8"/>
    </row>
    <row r="644" spans="1:9" x14ac:dyDescent="0.25">
      <c r="A644" s="645"/>
      <c r="B644" s="646"/>
      <c r="C644" s="646"/>
      <c r="D644" s="646"/>
      <c r="E644" s="646"/>
      <c r="F644" s="646"/>
      <c r="G644" s="769"/>
      <c r="H644" s="8"/>
    </row>
    <row r="645" spans="1:9" ht="30" customHeight="1" x14ac:dyDescent="0.25">
      <c r="A645" s="141" t="s">
        <v>5</v>
      </c>
      <c r="B645" s="142" t="s">
        <v>253</v>
      </c>
      <c r="C645" s="143" t="s">
        <v>252</v>
      </c>
      <c r="D645" s="144">
        <f>D646+D651+D656</f>
        <v>103523.9</v>
      </c>
      <c r="E645" s="144">
        <f>D645/2</f>
        <v>51761.95</v>
      </c>
      <c r="F645" s="144">
        <f>F646+F651+F656</f>
        <v>1537.04</v>
      </c>
      <c r="G645" s="145"/>
      <c r="H645" s="8"/>
    </row>
    <row r="646" spans="1:9" ht="24.95" customHeight="1" x14ac:dyDescent="0.25">
      <c r="A646" s="133" t="s">
        <v>335</v>
      </c>
      <c r="B646" s="131" t="s">
        <v>342</v>
      </c>
      <c r="C646" s="104"/>
      <c r="D646" s="139">
        <f>D647</f>
        <v>3981.7</v>
      </c>
      <c r="E646" s="273">
        <f t="shared" ref="E646:E660" si="33">D646/2</f>
        <v>1990.85</v>
      </c>
      <c r="F646" s="139">
        <f>F647</f>
        <v>1537.04</v>
      </c>
      <c r="G646" s="104"/>
      <c r="H646" s="149"/>
      <c r="I646" s="238"/>
    </row>
    <row r="647" spans="1:9" x14ac:dyDescent="0.25">
      <c r="A647" s="14">
        <v>3</v>
      </c>
      <c r="B647" s="14" t="s">
        <v>2</v>
      </c>
      <c r="C647" s="14"/>
      <c r="D647" s="15">
        <f>D648</f>
        <v>3981.7</v>
      </c>
      <c r="E647" s="209">
        <f t="shared" si="33"/>
        <v>1990.85</v>
      </c>
      <c r="F647" s="15">
        <f>F648</f>
        <v>1537.04</v>
      </c>
      <c r="G647" s="16"/>
      <c r="H647" s="8"/>
    </row>
    <row r="648" spans="1:9" x14ac:dyDescent="0.25">
      <c r="A648" s="83">
        <v>38</v>
      </c>
      <c r="B648" s="83" t="s">
        <v>216</v>
      </c>
      <c r="C648" s="201"/>
      <c r="D648" s="198">
        <f>D649</f>
        <v>3981.7</v>
      </c>
      <c r="E648" s="198">
        <f t="shared" si="33"/>
        <v>1990.85</v>
      </c>
      <c r="F648" s="198">
        <f>F649</f>
        <v>1537.04</v>
      </c>
      <c r="G648" s="200"/>
      <c r="H648" s="8"/>
    </row>
    <row r="649" spans="1:9" x14ac:dyDescent="0.25">
      <c r="A649" s="294">
        <v>381</v>
      </c>
      <c r="B649" s="294" t="s">
        <v>47</v>
      </c>
      <c r="C649" s="294"/>
      <c r="D649" s="298">
        <f>SUM(D650)</f>
        <v>3981.7</v>
      </c>
      <c r="E649" s="276">
        <f t="shared" si="33"/>
        <v>1990.85</v>
      </c>
      <c r="F649" s="298">
        <f>SUM(F650)</f>
        <v>1537.04</v>
      </c>
      <c r="G649" s="274"/>
      <c r="H649" s="8"/>
    </row>
    <row r="650" spans="1:9" x14ac:dyDescent="0.25">
      <c r="A650" s="81">
        <v>3811</v>
      </c>
      <c r="B650" s="81" t="s">
        <v>110</v>
      </c>
      <c r="C650" s="81"/>
      <c r="D650" s="17">
        <v>3981.7</v>
      </c>
      <c r="E650" s="236">
        <f t="shared" si="33"/>
        <v>1990.85</v>
      </c>
      <c r="F650" s="17">
        <v>1537.04</v>
      </c>
      <c r="G650" s="64"/>
      <c r="H650" s="89"/>
    </row>
    <row r="651" spans="1:9" ht="24.95" customHeight="1" x14ac:dyDescent="0.25">
      <c r="A651" s="43" t="s">
        <v>336</v>
      </c>
      <c r="B651" s="105" t="s">
        <v>341</v>
      </c>
      <c r="C651" s="81"/>
      <c r="D651" s="106">
        <f>D652</f>
        <v>2654.5</v>
      </c>
      <c r="E651" s="273">
        <f t="shared" si="33"/>
        <v>1327.25</v>
      </c>
      <c r="F651" s="106">
        <f>F652</f>
        <v>0</v>
      </c>
      <c r="G651" s="107"/>
      <c r="H651" s="89"/>
      <c r="I651" s="240"/>
    </row>
    <row r="652" spans="1:9" x14ac:dyDescent="0.25">
      <c r="A652" s="14">
        <v>4</v>
      </c>
      <c r="B652" s="14" t="s">
        <v>217</v>
      </c>
      <c r="C652" s="14"/>
      <c r="D652" s="209">
        <f>D653</f>
        <v>2654.5</v>
      </c>
      <c r="E652" s="209">
        <f t="shared" si="33"/>
        <v>1327.25</v>
      </c>
      <c r="F652" s="209">
        <f>F653</f>
        <v>0</v>
      </c>
      <c r="G652" s="303"/>
      <c r="H652" s="89"/>
    </row>
    <row r="653" spans="1:9" ht="19.5" x14ac:dyDescent="0.25">
      <c r="A653" s="83">
        <v>42</v>
      </c>
      <c r="B653" s="55" t="s">
        <v>222</v>
      </c>
      <c r="C653" s="201"/>
      <c r="D653" s="198">
        <f>D654</f>
        <v>2654.5</v>
      </c>
      <c r="E653" s="198">
        <f t="shared" si="33"/>
        <v>1327.25</v>
      </c>
      <c r="F653" s="198">
        <f>F654</f>
        <v>0</v>
      </c>
      <c r="G653" s="200"/>
      <c r="H653" s="89"/>
    </row>
    <row r="654" spans="1:9" x14ac:dyDescent="0.25">
      <c r="A654" s="294">
        <v>421</v>
      </c>
      <c r="B654" s="294" t="s">
        <v>114</v>
      </c>
      <c r="C654" s="294"/>
      <c r="D654" s="298">
        <f>SUM(D655)</f>
        <v>2654.5</v>
      </c>
      <c r="E654" s="276">
        <f t="shared" si="33"/>
        <v>1327.25</v>
      </c>
      <c r="F654" s="298">
        <f>SUM(F655)</f>
        <v>0</v>
      </c>
      <c r="G654" s="274"/>
      <c r="H654" s="89"/>
    </row>
    <row r="655" spans="1:9" x14ac:dyDescent="0.25">
      <c r="A655" s="81">
        <v>4212</v>
      </c>
      <c r="B655" s="81" t="s">
        <v>115</v>
      </c>
      <c r="C655" s="81"/>
      <c r="D655" s="17">
        <v>2654.5</v>
      </c>
      <c r="E655" s="236">
        <f t="shared" si="33"/>
        <v>1327.25</v>
      </c>
      <c r="F655" s="17">
        <v>0</v>
      </c>
      <c r="G655" s="18"/>
      <c r="H655" s="89"/>
    </row>
    <row r="656" spans="1:9" ht="24.95" customHeight="1" x14ac:dyDescent="0.25">
      <c r="A656" s="133" t="s">
        <v>337</v>
      </c>
      <c r="B656" s="131" t="s">
        <v>340</v>
      </c>
      <c r="C656" s="104"/>
      <c r="D656" s="139">
        <f>D657</f>
        <v>96887.7</v>
      </c>
      <c r="E656" s="273">
        <f t="shared" si="33"/>
        <v>48443.85</v>
      </c>
      <c r="F656" s="139">
        <f>F657</f>
        <v>0</v>
      </c>
      <c r="G656" s="104"/>
      <c r="H656" s="89"/>
      <c r="I656" s="241"/>
    </row>
    <row r="657" spans="1:9" x14ac:dyDescent="0.25">
      <c r="A657" s="14">
        <v>4</v>
      </c>
      <c r="B657" s="14" t="s">
        <v>217</v>
      </c>
      <c r="C657" s="14"/>
      <c r="D657" s="209">
        <f>D658</f>
        <v>96887.7</v>
      </c>
      <c r="E657" s="209">
        <f t="shared" si="33"/>
        <v>48443.85</v>
      </c>
      <c r="F657" s="209">
        <f>F658</f>
        <v>0</v>
      </c>
      <c r="G657" s="303"/>
      <c r="H657" s="8"/>
    </row>
    <row r="658" spans="1:9" ht="19.5" x14ac:dyDescent="0.25">
      <c r="A658" s="83">
        <v>42</v>
      </c>
      <c r="B658" s="55" t="s">
        <v>222</v>
      </c>
      <c r="C658" s="201"/>
      <c r="D658" s="198">
        <f>D659</f>
        <v>96887.7</v>
      </c>
      <c r="E658" s="198">
        <f t="shared" si="33"/>
        <v>48443.85</v>
      </c>
      <c r="F658" s="198">
        <f>F659</f>
        <v>0</v>
      </c>
      <c r="G658" s="200"/>
      <c r="H658" s="8"/>
    </row>
    <row r="659" spans="1:9" x14ac:dyDescent="0.25">
      <c r="A659" s="294">
        <v>421</v>
      </c>
      <c r="B659" s="294" t="s">
        <v>114</v>
      </c>
      <c r="C659" s="294"/>
      <c r="D659" s="298">
        <f>SUM(D660)</f>
        <v>96887.7</v>
      </c>
      <c r="E659" s="276">
        <f t="shared" si="33"/>
        <v>48443.85</v>
      </c>
      <c r="F659" s="298">
        <f>SUM(F660)</f>
        <v>0</v>
      </c>
      <c r="G659" s="274"/>
      <c r="H659" s="8"/>
    </row>
    <row r="660" spans="1:9" x14ac:dyDescent="0.25">
      <c r="A660" s="81">
        <v>4212</v>
      </c>
      <c r="B660" s="81" t="s">
        <v>115</v>
      </c>
      <c r="C660" s="81"/>
      <c r="D660" s="17">
        <v>96887.7</v>
      </c>
      <c r="E660" s="236">
        <f t="shared" si="33"/>
        <v>48443.85</v>
      </c>
      <c r="F660" s="17">
        <v>0</v>
      </c>
      <c r="G660" s="18"/>
      <c r="H660" s="8"/>
    </row>
    <row r="661" spans="1:9" x14ac:dyDescent="0.25">
      <c r="A661" s="645"/>
      <c r="B661" s="646"/>
      <c r="C661" s="646"/>
      <c r="D661" s="646"/>
      <c r="E661" s="646"/>
      <c r="F661" s="646"/>
      <c r="G661" s="769"/>
      <c r="H661" s="8"/>
    </row>
    <row r="662" spans="1:9" ht="30" customHeight="1" x14ac:dyDescent="0.25">
      <c r="A662" s="141" t="s">
        <v>5</v>
      </c>
      <c r="B662" s="142" t="s">
        <v>255</v>
      </c>
      <c r="C662" s="143" t="s">
        <v>254</v>
      </c>
      <c r="D662" s="144">
        <f>D663+D668</f>
        <v>55079.9</v>
      </c>
      <c r="E662" s="144">
        <f>D662/2</f>
        <v>27539.95</v>
      </c>
      <c r="F662" s="144">
        <f>F663+F668</f>
        <v>35699.760000000002</v>
      </c>
      <c r="G662" s="145"/>
      <c r="H662" s="8"/>
    </row>
    <row r="663" spans="1:9" ht="24.95" customHeight="1" x14ac:dyDescent="0.25">
      <c r="A663" s="133" t="s">
        <v>335</v>
      </c>
      <c r="B663" s="131" t="s">
        <v>342</v>
      </c>
      <c r="C663" s="104"/>
      <c r="D663" s="139">
        <f>D664</f>
        <v>6636.1</v>
      </c>
      <c r="E663" s="273">
        <f t="shared" ref="E663:E672" si="34">D663/2</f>
        <v>3318.05</v>
      </c>
      <c r="F663" s="139">
        <f>F664</f>
        <v>6543.2</v>
      </c>
      <c r="G663" s="104"/>
      <c r="H663" s="149"/>
      <c r="I663" s="238"/>
    </row>
    <row r="664" spans="1:9" x14ac:dyDescent="0.25">
      <c r="A664" s="14">
        <v>3</v>
      </c>
      <c r="B664" s="14" t="s">
        <v>2</v>
      </c>
      <c r="C664" s="14"/>
      <c r="D664" s="209">
        <f>D665</f>
        <v>6636.1</v>
      </c>
      <c r="E664" s="209">
        <f t="shared" si="34"/>
        <v>3318.05</v>
      </c>
      <c r="F664" s="209">
        <f>F665</f>
        <v>6543.2</v>
      </c>
      <c r="G664" s="303"/>
      <c r="H664" s="8"/>
    </row>
    <row r="665" spans="1:9" x14ac:dyDescent="0.25">
      <c r="A665" s="83">
        <v>36</v>
      </c>
      <c r="B665" s="83" t="s">
        <v>215</v>
      </c>
      <c r="C665" s="201"/>
      <c r="D665" s="198">
        <f>D666</f>
        <v>6636.1</v>
      </c>
      <c r="E665" s="198">
        <f t="shared" si="34"/>
        <v>3318.05</v>
      </c>
      <c r="F665" s="198">
        <f>F666</f>
        <v>6543.2</v>
      </c>
      <c r="G665" s="200"/>
      <c r="H665" s="8"/>
    </row>
    <row r="666" spans="1:9" x14ac:dyDescent="0.25">
      <c r="A666" s="294">
        <v>363</v>
      </c>
      <c r="B666" s="294" t="s">
        <v>103</v>
      </c>
      <c r="C666" s="294"/>
      <c r="D666" s="298">
        <f>SUM(D667)</f>
        <v>6636.1</v>
      </c>
      <c r="E666" s="276">
        <f t="shared" si="34"/>
        <v>3318.05</v>
      </c>
      <c r="F666" s="298">
        <f>SUM(F667)</f>
        <v>6543.2</v>
      </c>
      <c r="G666" s="274"/>
      <c r="H666" s="8"/>
    </row>
    <row r="667" spans="1:9" x14ac:dyDescent="0.25">
      <c r="A667" s="81">
        <v>3632</v>
      </c>
      <c r="B667" s="81" t="s">
        <v>105</v>
      </c>
      <c r="C667" s="81"/>
      <c r="D667" s="17">
        <v>6636.1</v>
      </c>
      <c r="E667" s="236">
        <f t="shared" si="34"/>
        <v>3318.05</v>
      </c>
      <c r="F667" s="17">
        <v>6543.2</v>
      </c>
      <c r="G667" s="18"/>
      <c r="H667" s="8"/>
    </row>
    <row r="668" spans="1:9" ht="24.95" customHeight="1" x14ac:dyDescent="0.25">
      <c r="A668" s="43" t="s">
        <v>336</v>
      </c>
      <c r="B668" s="105" t="s">
        <v>341</v>
      </c>
      <c r="C668" s="81"/>
      <c r="D668" s="106">
        <f>D669</f>
        <v>48443.8</v>
      </c>
      <c r="E668" s="273">
        <f t="shared" si="34"/>
        <v>24221.9</v>
      </c>
      <c r="F668" s="106">
        <f>F669</f>
        <v>29156.560000000001</v>
      </c>
      <c r="G668" s="107"/>
      <c r="H668" s="8"/>
      <c r="I668" s="240"/>
    </row>
    <row r="669" spans="1:9" x14ac:dyDescent="0.25">
      <c r="A669" s="14">
        <v>3</v>
      </c>
      <c r="B669" s="14" t="s">
        <v>2</v>
      </c>
      <c r="C669" s="208"/>
      <c r="D669" s="209">
        <f>D670</f>
        <v>48443.8</v>
      </c>
      <c r="E669" s="209">
        <f t="shared" si="34"/>
        <v>24221.9</v>
      </c>
      <c r="F669" s="209">
        <f>F670</f>
        <v>29156.560000000001</v>
      </c>
      <c r="G669" s="303"/>
      <c r="H669" s="8"/>
    </row>
    <row r="670" spans="1:9" x14ac:dyDescent="0.25">
      <c r="A670" s="83">
        <v>38</v>
      </c>
      <c r="B670" s="83" t="s">
        <v>216</v>
      </c>
      <c r="C670" s="201"/>
      <c r="D670" s="198">
        <f>D671</f>
        <v>48443.8</v>
      </c>
      <c r="E670" s="198">
        <f t="shared" si="34"/>
        <v>24221.9</v>
      </c>
      <c r="F670" s="198">
        <f>F671</f>
        <v>29156.560000000001</v>
      </c>
      <c r="G670" s="200"/>
      <c r="H670" s="8"/>
    </row>
    <row r="671" spans="1:9" x14ac:dyDescent="0.25">
      <c r="A671" s="294">
        <v>381</v>
      </c>
      <c r="B671" s="294" t="s">
        <v>47</v>
      </c>
      <c r="C671" s="294"/>
      <c r="D671" s="298">
        <f>SUM(D672)</f>
        <v>48443.8</v>
      </c>
      <c r="E671" s="276">
        <f t="shared" si="34"/>
        <v>24221.9</v>
      </c>
      <c r="F671" s="298">
        <f>SUM(F672)</f>
        <v>29156.560000000001</v>
      </c>
      <c r="G671" s="274"/>
      <c r="H671" s="8"/>
    </row>
    <row r="672" spans="1:9" x14ac:dyDescent="0.25">
      <c r="A672" s="81">
        <v>3811</v>
      </c>
      <c r="B672" s="81" t="s">
        <v>110</v>
      </c>
      <c r="C672" s="81"/>
      <c r="D672" s="17">
        <v>48443.8</v>
      </c>
      <c r="E672" s="236">
        <f t="shared" si="34"/>
        <v>24221.9</v>
      </c>
      <c r="F672" s="17">
        <v>29156.560000000001</v>
      </c>
      <c r="G672" s="18"/>
      <c r="H672" s="8"/>
    </row>
    <row r="673" spans="1:17" x14ac:dyDescent="0.25">
      <c r="A673" s="645"/>
      <c r="B673" s="646"/>
      <c r="C673" s="646"/>
      <c r="D673" s="646"/>
      <c r="E673" s="646"/>
      <c r="F673" s="646"/>
      <c r="G673" s="769"/>
      <c r="H673" s="8"/>
    </row>
    <row r="674" spans="1:17" ht="30" customHeight="1" x14ac:dyDescent="0.25">
      <c r="A674" s="141" t="s">
        <v>5</v>
      </c>
      <c r="B674" s="147" t="s">
        <v>257</v>
      </c>
      <c r="C674" s="143" t="s">
        <v>256</v>
      </c>
      <c r="D674" s="144">
        <f>D675+D683</f>
        <v>15926.600000000002</v>
      </c>
      <c r="E674" s="144">
        <f>D674/2</f>
        <v>7963.3000000000011</v>
      </c>
      <c r="F674" s="144">
        <f>F675+F683</f>
        <v>23921.09</v>
      </c>
      <c r="G674" s="145"/>
      <c r="H674" s="8"/>
    </row>
    <row r="675" spans="1:17" ht="24.95" customHeight="1" x14ac:dyDescent="0.25">
      <c r="A675" s="43" t="s">
        <v>336</v>
      </c>
      <c r="B675" s="105" t="s">
        <v>341</v>
      </c>
      <c r="C675" s="81"/>
      <c r="D675" s="106">
        <f>D676</f>
        <v>14599.400000000001</v>
      </c>
      <c r="E675" s="273">
        <f t="shared" ref="E675:E690" si="35">D675/2</f>
        <v>7299.7000000000007</v>
      </c>
      <c r="F675" s="106">
        <f>F676</f>
        <v>0</v>
      </c>
      <c r="G675" s="107"/>
      <c r="H675" s="103"/>
      <c r="I675" s="240"/>
      <c r="M675" s="767"/>
      <c r="N675" s="700"/>
      <c r="O675" s="700"/>
      <c r="P675" s="700"/>
      <c r="Q675" s="768"/>
    </row>
    <row r="676" spans="1:17" x14ac:dyDescent="0.25">
      <c r="A676" s="14">
        <v>3</v>
      </c>
      <c r="B676" s="14" t="s">
        <v>2</v>
      </c>
      <c r="C676" s="14"/>
      <c r="D676" s="209">
        <f>D677+D680</f>
        <v>14599.400000000001</v>
      </c>
      <c r="E676" s="209">
        <f t="shared" si="35"/>
        <v>7299.7000000000007</v>
      </c>
      <c r="F676" s="209">
        <f>F677+F680</f>
        <v>0</v>
      </c>
      <c r="G676" s="303"/>
      <c r="H676" s="8"/>
    </row>
    <row r="677" spans="1:17" x14ac:dyDescent="0.25">
      <c r="A677" s="83">
        <v>32</v>
      </c>
      <c r="B677" s="83" t="s">
        <v>212</v>
      </c>
      <c r="C677" s="201"/>
      <c r="D677" s="198">
        <f>D678</f>
        <v>13272.2</v>
      </c>
      <c r="E677" s="198">
        <f t="shared" si="35"/>
        <v>6636.1</v>
      </c>
      <c r="F677" s="198">
        <f>F678</f>
        <v>0</v>
      </c>
      <c r="G677" s="200"/>
      <c r="H677" s="8"/>
    </row>
    <row r="678" spans="1:17" x14ac:dyDescent="0.25">
      <c r="A678" s="294">
        <v>323</v>
      </c>
      <c r="B678" s="294" t="s">
        <v>77</v>
      </c>
      <c r="C678" s="294"/>
      <c r="D678" s="298">
        <f>SUM(D679)</f>
        <v>13272.2</v>
      </c>
      <c r="E678" s="276">
        <f t="shared" si="35"/>
        <v>6636.1</v>
      </c>
      <c r="F678" s="298">
        <f>SUM(F679)</f>
        <v>0</v>
      </c>
      <c r="G678" s="274"/>
      <c r="H678" s="8"/>
    </row>
    <row r="679" spans="1:17" x14ac:dyDescent="0.25">
      <c r="A679" s="81">
        <v>3232</v>
      </c>
      <c r="B679" s="81" t="s">
        <v>79</v>
      </c>
      <c r="C679" s="81"/>
      <c r="D679" s="17">
        <v>13272.2</v>
      </c>
      <c r="E679" s="236">
        <f t="shared" si="35"/>
        <v>6636.1</v>
      </c>
      <c r="F679" s="17">
        <v>0</v>
      </c>
      <c r="G679" s="18"/>
      <c r="H679" s="8"/>
    </row>
    <row r="680" spans="1:17" x14ac:dyDescent="0.25">
      <c r="A680" s="83">
        <v>38</v>
      </c>
      <c r="B680" s="83" t="s">
        <v>216</v>
      </c>
      <c r="C680" s="83"/>
      <c r="D680" s="198">
        <f>D681</f>
        <v>1327.2</v>
      </c>
      <c r="E680" s="198">
        <f t="shared" si="35"/>
        <v>663.6</v>
      </c>
      <c r="F680" s="198">
        <f>F681</f>
        <v>0</v>
      </c>
      <c r="G680" s="200"/>
      <c r="H680" s="8"/>
    </row>
    <row r="681" spans="1:17" x14ac:dyDescent="0.25">
      <c r="A681" s="294">
        <v>381</v>
      </c>
      <c r="B681" s="294" t="s">
        <v>47</v>
      </c>
      <c r="C681" s="294"/>
      <c r="D681" s="298">
        <f>SUM(D682)</f>
        <v>1327.2</v>
      </c>
      <c r="E681" s="276">
        <f t="shared" si="35"/>
        <v>663.6</v>
      </c>
      <c r="F681" s="298">
        <f>SUM(F682)</f>
        <v>0</v>
      </c>
      <c r="G681" s="274"/>
      <c r="H681" s="8"/>
    </row>
    <row r="682" spans="1:17" x14ac:dyDescent="0.25">
      <c r="A682" s="81">
        <v>3811</v>
      </c>
      <c r="B682" s="81" t="s">
        <v>110</v>
      </c>
      <c r="C682" s="81"/>
      <c r="D682" s="17">
        <v>1327.2</v>
      </c>
      <c r="E682" s="236">
        <f t="shared" si="35"/>
        <v>663.6</v>
      </c>
      <c r="F682" s="17">
        <v>0</v>
      </c>
      <c r="G682" s="18"/>
      <c r="H682" s="8"/>
    </row>
    <row r="683" spans="1:17" ht="24.95" customHeight="1" x14ac:dyDescent="0.25">
      <c r="A683" s="43" t="s">
        <v>337</v>
      </c>
      <c r="B683" s="105" t="s">
        <v>340</v>
      </c>
      <c r="C683" s="81"/>
      <c r="D683" s="106">
        <f>D684</f>
        <v>1327.2</v>
      </c>
      <c r="E683" s="273">
        <f t="shared" si="35"/>
        <v>663.6</v>
      </c>
      <c r="F683" s="106">
        <f>F684</f>
        <v>23921.09</v>
      </c>
      <c r="G683" s="107"/>
      <c r="H683" s="8"/>
      <c r="I683" s="241"/>
    </row>
    <row r="684" spans="1:17" x14ac:dyDescent="0.25">
      <c r="A684" s="14">
        <v>3</v>
      </c>
      <c r="B684" s="14" t="s">
        <v>2</v>
      </c>
      <c r="C684" s="14"/>
      <c r="D684" s="209">
        <f>D685+D688</f>
        <v>1327.2</v>
      </c>
      <c r="E684" s="209">
        <f t="shared" si="35"/>
        <v>663.6</v>
      </c>
      <c r="F684" s="209">
        <f>F685+F688</f>
        <v>23921.09</v>
      </c>
      <c r="G684" s="303"/>
      <c r="H684" s="8"/>
    </row>
    <row r="685" spans="1:17" x14ac:dyDescent="0.25">
      <c r="A685" s="83">
        <v>32</v>
      </c>
      <c r="B685" s="83" t="s">
        <v>212</v>
      </c>
      <c r="C685" s="83"/>
      <c r="D685" s="198">
        <f>D686</f>
        <v>0</v>
      </c>
      <c r="E685" s="198">
        <f t="shared" si="35"/>
        <v>0</v>
      </c>
      <c r="F685" s="198">
        <f>F686</f>
        <v>23921.09</v>
      </c>
      <c r="G685" s="12"/>
      <c r="H685" s="8"/>
    </row>
    <row r="686" spans="1:17" x14ac:dyDescent="0.25">
      <c r="A686" s="294">
        <v>323</v>
      </c>
      <c r="B686" s="294" t="s">
        <v>77</v>
      </c>
      <c r="C686" s="294"/>
      <c r="D686" s="298">
        <f>SUM(D687)</f>
        <v>0</v>
      </c>
      <c r="E686" s="276">
        <f t="shared" si="35"/>
        <v>0</v>
      </c>
      <c r="F686" s="298">
        <f>SUM(F687)</f>
        <v>23921.09</v>
      </c>
      <c r="G686" s="274"/>
      <c r="H686" s="8"/>
    </row>
    <row r="687" spans="1:17" x14ac:dyDescent="0.25">
      <c r="A687" s="81">
        <v>3232</v>
      </c>
      <c r="B687" s="81" t="s">
        <v>79</v>
      </c>
      <c r="C687" s="81"/>
      <c r="D687" s="17">
        <v>0</v>
      </c>
      <c r="E687" s="236">
        <f t="shared" si="35"/>
        <v>0</v>
      </c>
      <c r="F687" s="17">
        <v>23921.09</v>
      </c>
      <c r="G687" s="18"/>
      <c r="H687" s="8"/>
    </row>
    <row r="688" spans="1:17" x14ac:dyDescent="0.25">
      <c r="A688" s="83">
        <v>38</v>
      </c>
      <c r="B688" s="83" t="s">
        <v>216</v>
      </c>
      <c r="C688" s="83"/>
      <c r="D688" s="198">
        <f>D689</f>
        <v>1327.2</v>
      </c>
      <c r="E688" s="198">
        <f t="shared" si="35"/>
        <v>663.6</v>
      </c>
      <c r="F688" s="198">
        <f>F689</f>
        <v>0</v>
      </c>
      <c r="G688" s="200"/>
      <c r="H688" s="8"/>
    </row>
    <row r="689" spans="1:9" x14ac:dyDescent="0.25">
      <c r="A689" s="294">
        <v>381</v>
      </c>
      <c r="B689" s="294" t="s">
        <v>47</v>
      </c>
      <c r="C689" s="294"/>
      <c r="D689" s="298">
        <f>SUM(D690)</f>
        <v>1327.2</v>
      </c>
      <c r="E689" s="276">
        <f t="shared" si="35"/>
        <v>663.6</v>
      </c>
      <c r="F689" s="298">
        <f>SUM(F690)</f>
        <v>0</v>
      </c>
      <c r="G689" s="274"/>
      <c r="H689" s="8"/>
    </row>
    <row r="690" spans="1:9" x14ac:dyDescent="0.25">
      <c r="A690" s="81">
        <v>3811</v>
      </c>
      <c r="B690" s="81" t="s">
        <v>110</v>
      </c>
      <c r="C690" s="81"/>
      <c r="D690" s="17">
        <v>1327.2</v>
      </c>
      <c r="E690" s="236">
        <f t="shared" si="35"/>
        <v>663.6</v>
      </c>
      <c r="F690" s="17">
        <v>0</v>
      </c>
      <c r="G690" s="18"/>
      <c r="H690" s="8"/>
    </row>
    <row r="691" spans="1:9" x14ac:dyDescent="0.25">
      <c r="A691" s="645"/>
      <c r="B691" s="646"/>
      <c r="C691" s="646"/>
      <c r="D691" s="646"/>
      <c r="E691" s="646"/>
      <c r="F691" s="646"/>
      <c r="G691" s="769"/>
      <c r="H691" s="8"/>
    </row>
    <row r="692" spans="1:9" ht="30" customHeight="1" x14ac:dyDescent="0.25">
      <c r="A692" s="141" t="s">
        <v>5</v>
      </c>
      <c r="B692" s="148" t="s">
        <v>259</v>
      </c>
      <c r="C692" s="143" t="s">
        <v>258</v>
      </c>
      <c r="D692" s="144">
        <f>D693+D698</f>
        <v>11281.4</v>
      </c>
      <c r="E692" s="144">
        <f>D692/2</f>
        <v>5640.7</v>
      </c>
      <c r="F692" s="144">
        <f>F693+F698</f>
        <v>11804.46</v>
      </c>
      <c r="G692" s="145"/>
      <c r="H692" s="8"/>
    </row>
    <row r="693" spans="1:9" ht="24.95" customHeight="1" x14ac:dyDescent="0.25">
      <c r="A693" s="133" t="s">
        <v>335</v>
      </c>
      <c r="B693" s="131" t="s">
        <v>342</v>
      </c>
      <c r="C693" s="104"/>
      <c r="D693" s="139">
        <f>D694</f>
        <v>11281.4</v>
      </c>
      <c r="E693" s="273">
        <f t="shared" ref="E693:E702" si="36">D693/2</f>
        <v>5640.7</v>
      </c>
      <c r="F693" s="139">
        <f>F694</f>
        <v>10804.46</v>
      </c>
      <c r="G693" s="104"/>
      <c r="H693" s="149"/>
      <c r="I693" s="238"/>
    </row>
    <row r="694" spans="1:9" x14ac:dyDescent="0.25">
      <c r="A694" s="14">
        <v>3</v>
      </c>
      <c r="B694" s="14" t="s">
        <v>2</v>
      </c>
      <c r="C694" s="316"/>
      <c r="D694" s="209">
        <f>D695</f>
        <v>11281.4</v>
      </c>
      <c r="E694" s="209">
        <f t="shared" si="36"/>
        <v>5640.7</v>
      </c>
      <c r="F694" s="209">
        <f>F695</f>
        <v>10804.46</v>
      </c>
      <c r="G694" s="303"/>
      <c r="H694" s="8"/>
    </row>
    <row r="695" spans="1:9" x14ac:dyDescent="0.25">
      <c r="A695" s="83">
        <v>38</v>
      </c>
      <c r="B695" s="83" t="s">
        <v>216</v>
      </c>
      <c r="C695" s="83"/>
      <c r="D695" s="11">
        <f>D696</f>
        <v>11281.4</v>
      </c>
      <c r="E695" s="198">
        <f t="shared" si="36"/>
        <v>5640.7</v>
      </c>
      <c r="F695" s="11">
        <f>F696</f>
        <v>10804.46</v>
      </c>
      <c r="G695" s="12"/>
      <c r="H695" s="8"/>
    </row>
    <row r="696" spans="1:9" x14ac:dyDescent="0.25">
      <c r="A696" s="294">
        <v>381</v>
      </c>
      <c r="B696" s="294" t="s">
        <v>47</v>
      </c>
      <c r="C696" s="294"/>
      <c r="D696" s="298">
        <f>SUM(D697)</f>
        <v>11281.4</v>
      </c>
      <c r="E696" s="276">
        <f t="shared" si="36"/>
        <v>5640.7</v>
      </c>
      <c r="F696" s="298">
        <f>SUM(F697)</f>
        <v>10804.46</v>
      </c>
      <c r="G696" s="274"/>
      <c r="H696" s="8"/>
    </row>
    <row r="697" spans="1:9" x14ac:dyDescent="0.25">
      <c r="A697" s="81">
        <v>3811</v>
      </c>
      <c r="B697" s="81" t="s">
        <v>110</v>
      </c>
      <c r="C697" s="81"/>
      <c r="D697" s="17">
        <v>11281.4</v>
      </c>
      <c r="E697" s="236">
        <f t="shared" si="36"/>
        <v>5640.7</v>
      </c>
      <c r="F697" s="17">
        <v>10804.46</v>
      </c>
      <c r="G697" s="18"/>
      <c r="H697" s="8"/>
    </row>
    <row r="698" spans="1:9" ht="24.95" customHeight="1" x14ac:dyDescent="0.25">
      <c r="A698" s="43" t="s">
        <v>336</v>
      </c>
      <c r="B698" s="105" t="s">
        <v>341</v>
      </c>
      <c r="C698" s="81"/>
      <c r="D698" s="106">
        <f>D699</f>
        <v>0</v>
      </c>
      <c r="E698" s="273">
        <f t="shared" si="36"/>
        <v>0</v>
      </c>
      <c r="F698" s="106">
        <f>F699</f>
        <v>1000</v>
      </c>
      <c r="G698" s="107"/>
      <c r="H698" s="8"/>
      <c r="I698" s="240"/>
    </row>
    <row r="699" spans="1:9" x14ac:dyDescent="0.25">
      <c r="A699" s="14">
        <v>3</v>
      </c>
      <c r="B699" s="14" t="s">
        <v>2</v>
      </c>
      <c r="C699" s="14"/>
      <c r="D699" s="209">
        <f>D700</f>
        <v>0</v>
      </c>
      <c r="E699" s="209">
        <f t="shared" si="36"/>
        <v>0</v>
      </c>
      <c r="F699" s="209">
        <f>F700</f>
        <v>1000</v>
      </c>
      <c r="G699" s="303"/>
      <c r="H699" s="8"/>
    </row>
    <row r="700" spans="1:9" x14ac:dyDescent="0.25">
      <c r="A700" s="83">
        <v>38</v>
      </c>
      <c r="B700" s="83" t="s">
        <v>216</v>
      </c>
      <c r="C700" s="83"/>
      <c r="D700" s="11">
        <f>D701</f>
        <v>0</v>
      </c>
      <c r="E700" s="198">
        <f t="shared" si="36"/>
        <v>0</v>
      </c>
      <c r="F700" s="11">
        <f>F701</f>
        <v>1000</v>
      </c>
      <c r="G700" s="12"/>
      <c r="H700" s="8"/>
    </row>
    <row r="701" spans="1:9" x14ac:dyDescent="0.25">
      <c r="A701" s="294">
        <v>381</v>
      </c>
      <c r="B701" s="294" t="s">
        <v>47</v>
      </c>
      <c r="C701" s="294"/>
      <c r="D701" s="298">
        <f>SUM(D702)</f>
        <v>0</v>
      </c>
      <c r="E701" s="276">
        <f t="shared" si="36"/>
        <v>0</v>
      </c>
      <c r="F701" s="298">
        <f>SUM(F702)</f>
        <v>1000</v>
      </c>
      <c r="G701" s="274"/>
      <c r="H701" s="8"/>
    </row>
    <row r="702" spans="1:9" x14ac:dyDescent="0.25">
      <c r="A702" s="81">
        <v>3811</v>
      </c>
      <c r="B702" s="81" t="s">
        <v>110</v>
      </c>
      <c r="C702" s="81"/>
      <c r="D702" s="17">
        <v>0</v>
      </c>
      <c r="E702" s="236">
        <f t="shared" si="36"/>
        <v>0</v>
      </c>
      <c r="F702" s="17">
        <v>1000</v>
      </c>
      <c r="G702" s="18"/>
      <c r="H702" s="8"/>
    </row>
    <row r="703" spans="1:9" x14ac:dyDescent="0.25">
      <c r="A703" s="645"/>
      <c r="B703" s="646"/>
      <c r="C703" s="646"/>
      <c r="D703" s="646"/>
      <c r="E703" s="646"/>
      <c r="F703" s="646"/>
      <c r="G703" s="769"/>
      <c r="H703" s="8"/>
    </row>
    <row r="704" spans="1:9" ht="30" customHeight="1" x14ac:dyDescent="0.25">
      <c r="A704" s="141" t="s">
        <v>5</v>
      </c>
      <c r="B704" s="142" t="s">
        <v>261</v>
      </c>
      <c r="C704" s="143" t="s">
        <v>260</v>
      </c>
      <c r="D704" s="144">
        <f>D705</f>
        <v>39153.1</v>
      </c>
      <c r="E704" s="144">
        <f>D704/2</f>
        <v>19576.55</v>
      </c>
      <c r="F704" s="144">
        <f>F705</f>
        <v>17107.419999999998</v>
      </c>
      <c r="G704" s="145"/>
      <c r="H704" s="8"/>
    </row>
    <row r="705" spans="1:9" ht="24.95" customHeight="1" x14ac:dyDescent="0.25">
      <c r="A705" s="43" t="s">
        <v>336</v>
      </c>
      <c r="B705" s="105" t="s">
        <v>341</v>
      </c>
      <c r="C705" s="81"/>
      <c r="D705" s="106">
        <f>D706</f>
        <v>39153.1</v>
      </c>
      <c r="E705" s="273">
        <f t="shared" ref="E705:E709" si="37">D705/2</f>
        <v>19576.55</v>
      </c>
      <c r="F705" s="106">
        <f>F706</f>
        <v>17107.419999999998</v>
      </c>
      <c r="G705" s="107"/>
      <c r="H705" s="149"/>
      <c r="I705" s="240"/>
    </row>
    <row r="706" spans="1:9" x14ac:dyDescent="0.25">
      <c r="A706" s="14">
        <v>3</v>
      </c>
      <c r="B706" s="14" t="s">
        <v>2</v>
      </c>
      <c r="C706" s="14"/>
      <c r="D706" s="209">
        <f>D707</f>
        <v>39153.1</v>
      </c>
      <c r="E706" s="209">
        <f t="shared" si="37"/>
        <v>19576.55</v>
      </c>
      <c r="F706" s="209">
        <f>F707</f>
        <v>17107.419999999998</v>
      </c>
      <c r="G706" s="303"/>
      <c r="H706" s="8"/>
    </row>
    <row r="707" spans="1:9" x14ac:dyDescent="0.25">
      <c r="A707" s="83">
        <v>38</v>
      </c>
      <c r="B707" s="83" t="s">
        <v>216</v>
      </c>
      <c r="C707" s="83"/>
      <c r="D707" s="198">
        <f>D708</f>
        <v>39153.1</v>
      </c>
      <c r="E707" s="198">
        <f t="shared" si="37"/>
        <v>19576.55</v>
      </c>
      <c r="F707" s="198">
        <f>F708</f>
        <v>17107.419999999998</v>
      </c>
      <c r="G707" s="12"/>
      <c r="H707" s="8"/>
    </row>
    <row r="708" spans="1:9" x14ac:dyDescent="0.25">
      <c r="A708" s="294">
        <v>381</v>
      </c>
      <c r="B708" s="294" t="s">
        <v>47</v>
      </c>
      <c r="C708" s="294"/>
      <c r="D708" s="298">
        <f>SUM(D709)</f>
        <v>39153.1</v>
      </c>
      <c r="E708" s="276">
        <f t="shared" si="37"/>
        <v>19576.55</v>
      </c>
      <c r="F708" s="298">
        <f>SUM(F709)</f>
        <v>17107.419999999998</v>
      </c>
      <c r="G708" s="274"/>
      <c r="H708" s="8"/>
    </row>
    <row r="709" spans="1:9" x14ac:dyDescent="0.25">
      <c r="A709" s="81">
        <v>3811</v>
      </c>
      <c r="B709" s="81" t="s">
        <v>110</v>
      </c>
      <c r="C709" s="81"/>
      <c r="D709" s="17">
        <v>39153.1</v>
      </c>
      <c r="E709" s="236">
        <f t="shared" si="37"/>
        <v>19576.55</v>
      </c>
      <c r="F709" s="17">
        <v>17107.419999999998</v>
      </c>
      <c r="G709" s="18"/>
      <c r="H709" s="8"/>
    </row>
    <row r="710" spans="1:9" x14ac:dyDescent="0.25">
      <c r="A710" s="645"/>
      <c r="B710" s="646"/>
      <c r="C710" s="646"/>
      <c r="D710" s="646"/>
      <c r="E710" s="646"/>
      <c r="F710" s="646"/>
      <c r="G710" s="769"/>
      <c r="H710" s="8"/>
    </row>
    <row r="711" spans="1:9" ht="30" customHeight="1" x14ac:dyDescent="0.25">
      <c r="A711" s="141" t="s">
        <v>5</v>
      </c>
      <c r="B711" s="142" t="s">
        <v>263</v>
      </c>
      <c r="C711" s="143" t="s">
        <v>262</v>
      </c>
      <c r="D711" s="144">
        <f>D712+D721</f>
        <v>18713.599999999999</v>
      </c>
      <c r="E711" s="144">
        <f>D711/2</f>
        <v>9356.7999999999993</v>
      </c>
      <c r="F711" s="144">
        <f>F712+F721</f>
        <v>18982.73</v>
      </c>
      <c r="G711" s="145"/>
      <c r="H711" s="8"/>
    </row>
    <row r="712" spans="1:9" ht="24.95" customHeight="1" x14ac:dyDescent="0.25">
      <c r="A712" s="133" t="s">
        <v>335</v>
      </c>
      <c r="B712" s="131" t="s">
        <v>342</v>
      </c>
      <c r="C712" s="104"/>
      <c r="D712" s="139">
        <f>D713+D717</f>
        <v>5308.9</v>
      </c>
      <c r="E712" s="273">
        <f t="shared" ref="E712:E725" si="38">D712/2</f>
        <v>2654.45</v>
      </c>
      <c r="F712" s="139">
        <f>F713+F717</f>
        <v>11730.06</v>
      </c>
      <c r="G712" s="104"/>
      <c r="H712" s="149"/>
      <c r="I712" s="238"/>
    </row>
    <row r="713" spans="1:9" x14ac:dyDescent="0.25">
      <c r="A713" s="14">
        <v>3</v>
      </c>
      <c r="B713" s="14" t="s">
        <v>2</v>
      </c>
      <c r="C713" s="14"/>
      <c r="D713" s="209">
        <f>D714</f>
        <v>0</v>
      </c>
      <c r="E713" s="209">
        <f t="shared" si="38"/>
        <v>0</v>
      </c>
      <c r="F713" s="209">
        <f>F714</f>
        <v>11730.06</v>
      </c>
      <c r="G713" s="303"/>
      <c r="H713" s="8"/>
    </row>
    <row r="714" spans="1:9" x14ac:dyDescent="0.25">
      <c r="A714" s="83">
        <v>32</v>
      </c>
      <c r="B714" s="83" t="s">
        <v>212</v>
      </c>
      <c r="C714" s="83"/>
      <c r="D714" s="198">
        <f>D715</f>
        <v>0</v>
      </c>
      <c r="E714" s="198">
        <f t="shared" si="38"/>
        <v>0</v>
      </c>
      <c r="F714" s="198">
        <f>F715</f>
        <v>11730.06</v>
      </c>
      <c r="G714" s="200"/>
      <c r="H714" s="8"/>
    </row>
    <row r="715" spans="1:9" x14ac:dyDescent="0.25">
      <c r="A715" s="294">
        <v>329</v>
      </c>
      <c r="B715" s="294" t="s">
        <v>87</v>
      </c>
      <c r="C715" s="294"/>
      <c r="D715" s="298">
        <f>SUM(D716)</f>
        <v>0</v>
      </c>
      <c r="E715" s="276">
        <f t="shared" si="38"/>
        <v>0</v>
      </c>
      <c r="F715" s="298">
        <f>SUM(F716)</f>
        <v>11730.06</v>
      </c>
      <c r="G715" s="274"/>
      <c r="H715" s="8"/>
    </row>
    <row r="716" spans="1:9" x14ac:dyDescent="0.25">
      <c r="A716" s="22">
        <v>3296</v>
      </c>
      <c r="B716" s="22" t="s">
        <v>93</v>
      </c>
      <c r="C716" s="22"/>
      <c r="D716" s="23">
        <v>0</v>
      </c>
      <c r="E716" s="236">
        <f t="shared" si="38"/>
        <v>0</v>
      </c>
      <c r="F716" s="23">
        <v>11730.06</v>
      </c>
      <c r="G716" s="24"/>
      <c r="H716" s="8"/>
    </row>
    <row r="717" spans="1:9" x14ac:dyDescent="0.25">
      <c r="A717" s="14">
        <v>4</v>
      </c>
      <c r="B717" s="14" t="s">
        <v>217</v>
      </c>
      <c r="C717" s="14"/>
      <c r="D717" s="209">
        <f>D718</f>
        <v>5308.9</v>
      </c>
      <c r="E717" s="209">
        <f t="shared" si="38"/>
        <v>2654.45</v>
      </c>
      <c r="F717" s="209">
        <f>F718</f>
        <v>0</v>
      </c>
      <c r="G717" s="303"/>
      <c r="H717" s="8"/>
    </row>
    <row r="718" spans="1:9" ht="19.5" x14ac:dyDescent="0.25">
      <c r="A718" s="83">
        <v>42</v>
      </c>
      <c r="B718" s="55" t="s">
        <v>222</v>
      </c>
      <c r="C718" s="83"/>
      <c r="D718" s="198">
        <f>SUM(D719)</f>
        <v>5308.9</v>
      </c>
      <c r="E718" s="198">
        <f t="shared" si="38"/>
        <v>2654.45</v>
      </c>
      <c r="F718" s="198">
        <f>SUM(F719)</f>
        <v>0</v>
      </c>
      <c r="G718" s="200"/>
      <c r="H718" s="8"/>
    </row>
    <row r="719" spans="1:9" x14ac:dyDescent="0.25">
      <c r="A719" s="294">
        <v>422</v>
      </c>
      <c r="B719" s="294" t="s">
        <v>118</v>
      </c>
      <c r="C719" s="294"/>
      <c r="D719" s="298">
        <f>SUM(D720)</f>
        <v>5308.9</v>
      </c>
      <c r="E719" s="276">
        <f t="shared" si="38"/>
        <v>2654.45</v>
      </c>
      <c r="F719" s="298">
        <f>SUM(F720)</f>
        <v>0</v>
      </c>
      <c r="G719" s="274"/>
      <c r="H719" s="8"/>
    </row>
    <row r="720" spans="1:9" x14ac:dyDescent="0.25">
      <c r="A720" s="81">
        <v>4224</v>
      </c>
      <c r="B720" s="81" t="s">
        <v>350</v>
      </c>
      <c r="C720" s="81"/>
      <c r="D720" s="17">
        <v>5308.9</v>
      </c>
      <c r="E720" s="236">
        <f t="shared" si="38"/>
        <v>2654.45</v>
      </c>
      <c r="F720" s="17">
        <v>0</v>
      </c>
      <c r="G720" s="18"/>
      <c r="H720" s="8"/>
    </row>
    <row r="721" spans="1:9" ht="24.95" customHeight="1" x14ac:dyDescent="0.25">
      <c r="A721" s="43" t="s">
        <v>336</v>
      </c>
      <c r="B721" s="105" t="s">
        <v>341</v>
      </c>
      <c r="C721" s="81"/>
      <c r="D721" s="106">
        <f>D722</f>
        <v>13404.7</v>
      </c>
      <c r="E721" s="273">
        <f t="shared" si="38"/>
        <v>6702.35</v>
      </c>
      <c r="F721" s="106">
        <f>F722</f>
        <v>7252.67</v>
      </c>
      <c r="G721" s="107"/>
      <c r="H721" s="8"/>
      <c r="I721" s="240"/>
    </row>
    <row r="722" spans="1:9" x14ac:dyDescent="0.25">
      <c r="A722" s="14">
        <v>3</v>
      </c>
      <c r="B722" s="14" t="s">
        <v>2</v>
      </c>
      <c r="C722" s="14"/>
      <c r="D722" s="209">
        <f>D723</f>
        <v>13404.7</v>
      </c>
      <c r="E722" s="209">
        <f t="shared" si="38"/>
        <v>6702.35</v>
      </c>
      <c r="F722" s="209">
        <f>F723</f>
        <v>7252.67</v>
      </c>
      <c r="G722" s="303"/>
      <c r="H722" s="8"/>
    </row>
    <row r="723" spans="1:9" x14ac:dyDescent="0.25">
      <c r="A723" s="83">
        <v>38</v>
      </c>
      <c r="B723" s="83" t="s">
        <v>216</v>
      </c>
      <c r="C723" s="83"/>
      <c r="D723" s="198">
        <f>D724</f>
        <v>13404.7</v>
      </c>
      <c r="E723" s="198">
        <f t="shared" si="38"/>
        <v>6702.35</v>
      </c>
      <c r="F723" s="198">
        <f>F724</f>
        <v>7252.67</v>
      </c>
      <c r="G723" s="200"/>
      <c r="H723" s="8"/>
    </row>
    <row r="724" spans="1:9" x14ac:dyDescent="0.25">
      <c r="A724" s="294">
        <v>381</v>
      </c>
      <c r="B724" s="294" t="s">
        <v>47</v>
      </c>
      <c r="C724" s="294"/>
      <c r="D724" s="298">
        <f>SUM(D725)</f>
        <v>13404.7</v>
      </c>
      <c r="E724" s="276">
        <f t="shared" si="38"/>
        <v>6702.35</v>
      </c>
      <c r="F724" s="298">
        <f>SUM(F725)</f>
        <v>7252.67</v>
      </c>
      <c r="G724" s="274"/>
      <c r="H724" s="8"/>
    </row>
    <row r="725" spans="1:9" x14ac:dyDescent="0.25">
      <c r="A725" s="81">
        <v>3811</v>
      </c>
      <c r="B725" s="81" t="s">
        <v>110</v>
      </c>
      <c r="C725" s="81"/>
      <c r="D725" s="17">
        <v>13404.7</v>
      </c>
      <c r="E725" s="236">
        <f t="shared" si="38"/>
        <v>6702.35</v>
      </c>
      <c r="F725" s="17">
        <v>7252.67</v>
      </c>
      <c r="G725" s="18"/>
      <c r="H725" s="8"/>
    </row>
    <row r="726" spans="1:9" x14ac:dyDescent="0.25">
      <c r="A726" s="645"/>
      <c r="B726" s="646"/>
      <c r="C726" s="646"/>
      <c r="D726" s="646"/>
      <c r="E726" s="646"/>
      <c r="F726" s="646"/>
      <c r="G726" s="769"/>
      <c r="H726" s="8"/>
    </row>
    <row r="727" spans="1:9" ht="30" customHeight="1" x14ac:dyDescent="0.25">
      <c r="A727" s="150" t="s">
        <v>5</v>
      </c>
      <c r="B727" s="151" t="s">
        <v>265</v>
      </c>
      <c r="C727" s="152" t="s">
        <v>264</v>
      </c>
      <c r="D727" s="153">
        <f>D728</f>
        <v>3981.6</v>
      </c>
      <c r="E727" s="153">
        <f>D727/2</f>
        <v>1990.8</v>
      </c>
      <c r="F727" s="153">
        <f>F728</f>
        <v>2213.4499999999998</v>
      </c>
      <c r="G727" s="154"/>
      <c r="H727" s="8"/>
    </row>
    <row r="728" spans="1:9" ht="24.95" customHeight="1" x14ac:dyDescent="0.25">
      <c r="A728" s="43" t="s">
        <v>336</v>
      </c>
      <c r="B728" s="105" t="s">
        <v>341</v>
      </c>
      <c r="C728" s="104"/>
      <c r="D728" s="139">
        <f>D729</f>
        <v>3981.6</v>
      </c>
      <c r="E728" s="304">
        <f t="shared" ref="E728:E732" si="39">D728/2</f>
        <v>1990.8</v>
      </c>
      <c r="F728" s="139">
        <f>F729</f>
        <v>2213.4499999999998</v>
      </c>
      <c r="G728" s="104"/>
      <c r="H728" s="146"/>
      <c r="I728" s="240"/>
    </row>
    <row r="729" spans="1:9" x14ac:dyDescent="0.25">
      <c r="A729" s="155">
        <v>3</v>
      </c>
      <c r="B729" s="155" t="s">
        <v>2</v>
      </c>
      <c r="C729" s="155"/>
      <c r="D729" s="310">
        <f>D730</f>
        <v>3981.6</v>
      </c>
      <c r="E729" s="305">
        <f t="shared" si="39"/>
        <v>1990.8</v>
      </c>
      <c r="F729" s="310">
        <f>F730</f>
        <v>2213.4499999999998</v>
      </c>
      <c r="G729" s="311"/>
      <c r="H729" s="8"/>
    </row>
    <row r="730" spans="1:9" x14ac:dyDescent="0.25">
      <c r="A730" s="83">
        <v>35</v>
      </c>
      <c r="B730" s="83" t="s">
        <v>214</v>
      </c>
      <c r="C730" s="83"/>
      <c r="D730" s="198">
        <f>D731</f>
        <v>3981.6</v>
      </c>
      <c r="E730" s="312">
        <f t="shared" si="39"/>
        <v>1990.8</v>
      </c>
      <c r="F730" s="198">
        <f>F731</f>
        <v>2213.4499999999998</v>
      </c>
      <c r="G730" s="200"/>
      <c r="H730" s="8"/>
    </row>
    <row r="731" spans="1:9" ht="19.5" x14ac:dyDescent="0.25">
      <c r="A731" s="294">
        <v>352</v>
      </c>
      <c r="B731" s="314" t="s">
        <v>101</v>
      </c>
      <c r="C731" s="294"/>
      <c r="D731" s="298">
        <f>SUM(D732)</f>
        <v>3981.6</v>
      </c>
      <c r="E731" s="308">
        <f t="shared" si="39"/>
        <v>1990.8</v>
      </c>
      <c r="F731" s="298">
        <f>SUM(F732)</f>
        <v>2213.4499999999998</v>
      </c>
      <c r="G731" s="274"/>
      <c r="H731" s="8"/>
    </row>
    <row r="732" spans="1:9" x14ac:dyDescent="0.25">
      <c r="A732" s="81">
        <v>3522</v>
      </c>
      <c r="B732" s="82" t="s">
        <v>303</v>
      </c>
      <c r="C732" s="81"/>
      <c r="D732" s="17">
        <v>3981.6</v>
      </c>
      <c r="E732" s="309">
        <f t="shared" si="39"/>
        <v>1990.8</v>
      </c>
      <c r="F732" s="17">
        <v>2213.4499999999998</v>
      </c>
      <c r="G732" s="18"/>
      <c r="H732" s="8"/>
    </row>
    <row r="733" spans="1:9" x14ac:dyDescent="0.25">
      <c r="A733" s="645"/>
      <c r="B733" s="646"/>
      <c r="C733" s="646"/>
      <c r="D733" s="646"/>
      <c r="E733" s="646"/>
      <c r="F733" s="646"/>
      <c r="G733" s="769"/>
      <c r="H733" s="8"/>
    </row>
    <row r="734" spans="1:9" ht="30" customHeight="1" x14ac:dyDescent="0.25">
      <c r="A734" s="141" t="s">
        <v>5</v>
      </c>
      <c r="B734" s="148" t="s">
        <v>267</v>
      </c>
      <c r="C734" s="143" t="s">
        <v>266</v>
      </c>
      <c r="D734" s="144">
        <f>D735+D740</f>
        <v>42471.6</v>
      </c>
      <c r="E734" s="144">
        <f>D734/2</f>
        <v>21235.8</v>
      </c>
      <c r="F734" s="144">
        <f>F735+F740</f>
        <v>2960.04</v>
      </c>
      <c r="G734" s="145"/>
      <c r="H734" s="8"/>
    </row>
    <row r="735" spans="1:9" ht="24.95" customHeight="1" x14ac:dyDescent="0.25">
      <c r="A735" s="43" t="s">
        <v>336</v>
      </c>
      <c r="B735" s="105" t="s">
        <v>341</v>
      </c>
      <c r="C735" s="104"/>
      <c r="D735" s="139">
        <f>D736</f>
        <v>33181</v>
      </c>
      <c r="E735" s="273">
        <f t="shared" ref="E735:E744" si="40">D735/2</f>
        <v>16590.5</v>
      </c>
      <c r="F735" s="139">
        <f>F736</f>
        <v>2960.04</v>
      </c>
      <c r="G735" s="104"/>
      <c r="H735" s="97" t="s">
        <v>5</v>
      </c>
      <c r="I735" s="240"/>
    </row>
    <row r="736" spans="1:9" x14ac:dyDescent="0.25">
      <c r="A736" s="14">
        <v>3</v>
      </c>
      <c r="B736" s="14" t="s">
        <v>2</v>
      </c>
      <c r="C736" s="14"/>
      <c r="D736" s="209">
        <f>D737</f>
        <v>33181</v>
      </c>
      <c r="E736" s="209">
        <f t="shared" si="40"/>
        <v>16590.5</v>
      </c>
      <c r="F736" s="209">
        <f>F737</f>
        <v>2960.04</v>
      </c>
      <c r="G736" s="303"/>
      <c r="H736" s="8"/>
    </row>
    <row r="737" spans="1:9" x14ac:dyDescent="0.25">
      <c r="A737" s="83">
        <v>38</v>
      </c>
      <c r="B737" s="83" t="s">
        <v>216</v>
      </c>
      <c r="C737" s="83"/>
      <c r="D737" s="198">
        <f>D738</f>
        <v>33181</v>
      </c>
      <c r="E737" s="198">
        <f t="shared" si="40"/>
        <v>16590.5</v>
      </c>
      <c r="F737" s="198">
        <f>F738</f>
        <v>2960.04</v>
      </c>
      <c r="G737" s="12"/>
      <c r="H737" s="8"/>
    </row>
    <row r="738" spans="1:9" x14ac:dyDescent="0.25">
      <c r="A738" s="294">
        <v>381</v>
      </c>
      <c r="B738" s="294" t="s">
        <v>47</v>
      </c>
      <c r="C738" s="294"/>
      <c r="D738" s="298">
        <f>SUM(D739)</f>
        <v>33181</v>
      </c>
      <c r="E738" s="276">
        <f t="shared" si="40"/>
        <v>16590.5</v>
      </c>
      <c r="F738" s="298">
        <f>SUM(F739)</f>
        <v>2960.04</v>
      </c>
      <c r="G738" s="274"/>
      <c r="H738" s="8"/>
    </row>
    <row r="739" spans="1:9" x14ac:dyDescent="0.25">
      <c r="A739" s="81">
        <v>3811</v>
      </c>
      <c r="B739" s="81" t="s">
        <v>110</v>
      </c>
      <c r="C739" s="81"/>
      <c r="D739" s="17">
        <v>33181</v>
      </c>
      <c r="E739" s="236">
        <f t="shared" si="40"/>
        <v>16590.5</v>
      </c>
      <c r="F739" s="17">
        <v>2960.04</v>
      </c>
      <c r="G739" s="18"/>
      <c r="H739" s="8"/>
    </row>
    <row r="740" spans="1:9" ht="24.95" customHeight="1" x14ac:dyDescent="0.25">
      <c r="A740" s="43" t="s">
        <v>343</v>
      </c>
      <c r="B740" s="105" t="s">
        <v>344</v>
      </c>
      <c r="C740" s="179"/>
      <c r="D740" s="106">
        <f>D741</f>
        <v>9290.6</v>
      </c>
      <c r="E740" s="273">
        <f t="shared" si="40"/>
        <v>4645.3</v>
      </c>
      <c r="F740" s="106">
        <f>F741</f>
        <v>0</v>
      </c>
      <c r="G740" s="107"/>
      <c r="H740" s="8"/>
      <c r="I740" s="239"/>
    </row>
    <row r="741" spans="1:9" x14ac:dyDescent="0.25">
      <c r="A741" s="14">
        <v>4</v>
      </c>
      <c r="B741" s="14" t="s">
        <v>217</v>
      </c>
      <c r="C741" s="14"/>
      <c r="D741" s="209">
        <f>D742</f>
        <v>9290.6</v>
      </c>
      <c r="E741" s="209">
        <f t="shared" si="40"/>
        <v>4645.3</v>
      </c>
      <c r="F741" s="209">
        <f>F742</f>
        <v>0</v>
      </c>
      <c r="G741" s="303"/>
      <c r="H741" s="8"/>
    </row>
    <row r="742" spans="1:9" ht="19.5" x14ac:dyDescent="0.25">
      <c r="A742" s="83">
        <v>42</v>
      </c>
      <c r="B742" s="55" t="s">
        <v>222</v>
      </c>
      <c r="C742" s="83"/>
      <c r="D742" s="198">
        <f>SUM(D743)</f>
        <v>9290.6</v>
      </c>
      <c r="E742" s="198">
        <f t="shared" si="40"/>
        <v>4645.3</v>
      </c>
      <c r="F742" s="198">
        <f>SUM(F743)</f>
        <v>0</v>
      </c>
      <c r="G742" s="12"/>
      <c r="H742" s="8"/>
    </row>
    <row r="743" spans="1:9" x14ac:dyDescent="0.25">
      <c r="A743" s="294">
        <v>421</v>
      </c>
      <c r="B743" s="315" t="s">
        <v>372</v>
      </c>
      <c r="C743" s="294"/>
      <c r="D743" s="298">
        <f>SUM(D744)</f>
        <v>9290.6</v>
      </c>
      <c r="E743" s="276">
        <f t="shared" si="40"/>
        <v>4645.3</v>
      </c>
      <c r="F743" s="298">
        <f>SUM(F744)</f>
        <v>0</v>
      </c>
      <c r="G743" s="274"/>
      <c r="H743" s="8"/>
    </row>
    <row r="744" spans="1:9" x14ac:dyDescent="0.25">
      <c r="A744" s="81">
        <v>4212</v>
      </c>
      <c r="B744" s="85" t="s">
        <v>115</v>
      </c>
      <c r="C744" s="81"/>
      <c r="D744" s="17">
        <v>9290.6</v>
      </c>
      <c r="E744" s="236">
        <f t="shared" si="40"/>
        <v>4645.3</v>
      </c>
      <c r="F744" s="17">
        <v>0</v>
      </c>
      <c r="G744" s="18"/>
      <c r="H744" s="8"/>
    </row>
    <row r="745" spans="1:9" x14ac:dyDescent="0.25">
      <c r="A745" s="645"/>
      <c r="B745" s="646"/>
      <c r="C745" s="646"/>
      <c r="D745" s="646"/>
      <c r="E745" s="646"/>
      <c r="F745" s="646"/>
      <c r="G745" s="769"/>
      <c r="H745" s="8"/>
    </row>
    <row r="746" spans="1:9" ht="30" customHeight="1" x14ac:dyDescent="0.25">
      <c r="A746" s="141" t="s">
        <v>5</v>
      </c>
      <c r="B746" s="142" t="s">
        <v>269</v>
      </c>
      <c r="C746" s="143" t="s">
        <v>268</v>
      </c>
      <c r="D746" s="144">
        <f>D747</f>
        <v>3318.1</v>
      </c>
      <c r="E746" s="144">
        <f>D746/2</f>
        <v>1659.05</v>
      </c>
      <c r="F746" s="144">
        <f>F747</f>
        <v>2645.63</v>
      </c>
      <c r="G746" s="145"/>
      <c r="H746" s="8"/>
    </row>
    <row r="747" spans="1:9" ht="24.95" customHeight="1" x14ac:dyDescent="0.25">
      <c r="A747" s="43" t="s">
        <v>336</v>
      </c>
      <c r="B747" s="105" t="s">
        <v>341</v>
      </c>
      <c r="C747" s="104"/>
      <c r="D747" s="139">
        <f>D748</f>
        <v>3318.1</v>
      </c>
      <c r="E747" s="273">
        <f t="shared" ref="E747:E754" si="41">D747/2</f>
        <v>1659.05</v>
      </c>
      <c r="F747" s="139">
        <f>F748</f>
        <v>2645.63</v>
      </c>
      <c r="G747" s="104"/>
      <c r="H747" s="149"/>
      <c r="I747" s="240"/>
    </row>
    <row r="748" spans="1:9" x14ac:dyDescent="0.25">
      <c r="A748" s="14">
        <v>3</v>
      </c>
      <c r="B748" s="14" t="s">
        <v>2</v>
      </c>
      <c r="C748" s="14"/>
      <c r="D748" s="209">
        <f>D749+D752</f>
        <v>3318.1</v>
      </c>
      <c r="E748" s="209">
        <f t="shared" si="41"/>
        <v>1659.05</v>
      </c>
      <c r="F748" s="209">
        <f>F749+F752</f>
        <v>2645.63</v>
      </c>
      <c r="G748" s="303"/>
      <c r="H748" s="8"/>
    </row>
    <row r="749" spans="1:9" x14ac:dyDescent="0.25">
      <c r="A749" s="83">
        <v>36</v>
      </c>
      <c r="B749" s="83" t="s">
        <v>103</v>
      </c>
      <c r="C749" s="83"/>
      <c r="D749" s="198">
        <f>D750</f>
        <v>0</v>
      </c>
      <c r="E749" s="198">
        <f t="shared" si="41"/>
        <v>0</v>
      </c>
      <c r="F749" s="198">
        <f>F750</f>
        <v>845.63</v>
      </c>
      <c r="G749" s="200"/>
      <c r="H749" s="8"/>
    </row>
    <row r="750" spans="1:9" x14ac:dyDescent="0.25">
      <c r="A750" s="294">
        <v>363</v>
      </c>
      <c r="B750" s="294" t="s">
        <v>103</v>
      </c>
      <c r="C750" s="294"/>
      <c r="D750" s="298">
        <f>SUM(D751)</f>
        <v>0</v>
      </c>
      <c r="E750" s="276">
        <f t="shared" si="41"/>
        <v>0</v>
      </c>
      <c r="F750" s="298">
        <f>SUM(F751)</f>
        <v>845.63</v>
      </c>
      <c r="G750" s="274"/>
      <c r="H750" s="8"/>
    </row>
    <row r="751" spans="1:9" x14ac:dyDescent="0.25">
      <c r="A751" s="81">
        <v>3631</v>
      </c>
      <c r="B751" s="81" t="s">
        <v>104</v>
      </c>
      <c r="C751" s="81"/>
      <c r="D751" s="17">
        <v>0</v>
      </c>
      <c r="E751" s="236">
        <f t="shared" si="41"/>
        <v>0</v>
      </c>
      <c r="F751" s="17">
        <v>845.63</v>
      </c>
      <c r="G751" s="18"/>
      <c r="H751" s="8"/>
    </row>
    <row r="752" spans="1:9" x14ac:dyDescent="0.25">
      <c r="A752" s="83">
        <v>38</v>
      </c>
      <c r="B752" s="83" t="s">
        <v>216</v>
      </c>
      <c r="C752" s="83"/>
      <c r="D752" s="198">
        <f>D753</f>
        <v>3318.1</v>
      </c>
      <c r="E752" s="198">
        <f t="shared" si="41"/>
        <v>1659.05</v>
      </c>
      <c r="F752" s="198">
        <f>F753</f>
        <v>1800</v>
      </c>
      <c r="G752" s="200"/>
      <c r="H752" s="8"/>
    </row>
    <row r="753" spans="1:12" x14ac:dyDescent="0.25">
      <c r="A753" s="294">
        <v>381</v>
      </c>
      <c r="B753" s="294" t="s">
        <v>47</v>
      </c>
      <c r="C753" s="294"/>
      <c r="D753" s="298">
        <f>SUM(D754)</f>
        <v>3318.1</v>
      </c>
      <c r="E753" s="276">
        <f t="shared" si="41"/>
        <v>1659.05</v>
      </c>
      <c r="F753" s="298">
        <f>SUM(F754)</f>
        <v>1800</v>
      </c>
      <c r="G753" s="274"/>
      <c r="H753" s="8"/>
    </row>
    <row r="754" spans="1:12" x14ac:dyDescent="0.25">
      <c r="A754" s="81">
        <v>3811</v>
      </c>
      <c r="B754" s="81" t="s">
        <v>110</v>
      </c>
      <c r="C754" s="81"/>
      <c r="D754" s="17">
        <v>3318.1</v>
      </c>
      <c r="E754" s="236">
        <f t="shared" si="41"/>
        <v>1659.05</v>
      </c>
      <c r="F754" s="17">
        <v>1800</v>
      </c>
      <c r="G754" s="18"/>
      <c r="H754" s="8"/>
    </row>
    <row r="755" spans="1:12" x14ac:dyDescent="0.25">
      <c r="A755" s="645"/>
      <c r="B755" s="646"/>
      <c r="C755" s="646"/>
      <c r="D755" s="646"/>
      <c r="E755" s="646"/>
      <c r="F755" s="646"/>
      <c r="G755" s="769"/>
      <c r="H755" s="8"/>
    </row>
    <row r="756" spans="1:12" ht="30" customHeight="1" x14ac:dyDescent="0.25">
      <c r="A756" s="141" t="s">
        <v>5</v>
      </c>
      <c r="B756" s="148" t="s">
        <v>271</v>
      </c>
      <c r="C756" s="143" t="s">
        <v>270</v>
      </c>
      <c r="D756" s="144">
        <f>D757</f>
        <v>16590.3</v>
      </c>
      <c r="E756" s="144">
        <f>D756/2</f>
        <v>8295.15</v>
      </c>
      <c r="F756" s="144">
        <f>F757</f>
        <v>10198.08</v>
      </c>
      <c r="G756" s="145"/>
      <c r="H756" s="8"/>
    </row>
    <row r="757" spans="1:12" ht="24.95" customHeight="1" x14ac:dyDescent="0.25">
      <c r="A757" s="133" t="s">
        <v>335</v>
      </c>
      <c r="B757" s="131" t="s">
        <v>342</v>
      </c>
      <c r="C757" s="104"/>
      <c r="D757" s="139">
        <f>D758</f>
        <v>16590.3</v>
      </c>
      <c r="E757" s="273">
        <f t="shared" ref="E757:E761" si="42">D757/2</f>
        <v>8295.15</v>
      </c>
      <c r="F757" s="139">
        <f>F758</f>
        <v>10198.08</v>
      </c>
      <c r="G757" s="104"/>
      <c r="H757" s="99" t="s">
        <v>5</v>
      </c>
      <c r="I757" s="238"/>
    </row>
    <row r="758" spans="1:12" x14ac:dyDescent="0.25">
      <c r="A758" s="14">
        <v>3</v>
      </c>
      <c r="B758" s="14" t="s">
        <v>2</v>
      </c>
      <c r="C758" s="14"/>
      <c r="D758" s="209">
        <f>D759</f>
        <v>16590.3</v>
      </c>
      <c r="E758" s="209">
        <f t="shared" si="42"/>
        <v>8295.15</v>
      </c>
      <c r="F758" s="209">
        <f>F759</f>
        <v>10198.08</v>
      </c>
      <c r="G758" s="303"/>
      <c r="H758" s="8"/>
    </row>
    <row r="759" spans="1:12" x14ac:dyDescent="0.25">
      <c r="A759" s="83">
        <v>37</v>
      </c>
      <c r="B759" s="206" t="s">
        <v>305</v>
      </c>
      <c r="C759" s="83"/>
      <c r="D759" s="198">
        <f>D760</f>
        <v>16590.3</v>
      </c>
      <c r="E759" s="198">
        <f t="shared" si="42"/>
        <v>8295.15</v>
      </c>
      <c r="F759" s="198">
        <f>F760</f>
        <v>10198.08</v>
      </c>
      <c r="G759" s="12"/>
      <c r="H759" s="8"/>
    </row>
    <row r="760" spans="1:12" ht="19.5" x14ac:dyDescent="0.25">
      <c r="A760" s="294">
        <v>372</v>
      </c>
      <c r="B760" s="314" t="s">
        <v>106</v>
      </c>
      <c r="C760" s="294"/>
      <c r="D760" s="298">
        <f>SUM(D761)</f>
        <v>16590.3</v>
      </c>
      <c r="E760" s="276">
        <f t="shared" si="42"/>
        <v>8295.15</v>
      </c>
      <c r="F760" s="298">
        <f>SUM(F761)</f>
        <v>10198.08</v>
      </c>
      <c r="G760" s="274"/>
      <c r="H760" s="8"/>
    </row>
    <row r="761" spans="1:12" x14ac:dyDescent="0.25">
      <c r="A761" s="81">
        <v>3721</v>
      </c>
      <c r="B761" s="81" t="s">
        <v>107</v>
      </c>
      <c r="C761" s="81"/>
      <c r="D761" s="17">
        <v>16590.3</v>
      </c>
      <c r="E761" s="236">
        <f t="shared" si="42"/>
        <v>8295.15</v>
      </c>
      <c r="F761" s="17">
        <v>10198.08</v>
      </c>
      <c r="G761" s="18"/>
      <c r="H761" s="8"/>
    </row>
    <row r="762" spans="1:12" x14ac:dyDescent="0.25">
      <c r="A762" s="645"/>
      <c r="B762" s="646"/>
      <c r="C762" s="646"/>
      <c r="D762" s="646"/>
      <c r="E762" s="646"/>
      <c r="F762" s="646"/>
      <c r="G762" s="769"/>
      <c r="H762" s="8"/>
    </row>
    <row r="763" spans="1:12" ht="30" customHeight="1" x14ac:dyDescent="0.25">
      <c r="A763" s="109"/>
      <c r="B763" s="142" t="s">
        <v>306</v>
      </c>
      <c r="C763" s="143" t="s">
        <v>272</v>
      </c>
      <c r="D763" s="144">
        <f>D764</f>
        <v>22563.4</v>
      </c>
      <c r="E763" s="144">
        <f>D763/2</f>
        <v>11281.7</v>
      </c>
      <c r="F763" s="144">
        <f>F764</f>
        <v>10657.630000000001</v>
      </c>
      <c r="G763" s="145"/>
      <c r="H763" s="8"/>
      <c r="L763" s="117"/>
    </row>
    <row r="764" spans="1:12" ht="24.95" customHeight="1" x14ac:dyDescent="0.25">
      <c r="A764" s="133" t="s">
        <v>335</v>
      </c>
      <c r="B764" s="131" t="s">
        <v>342</v>
      </c>
      <c r="C764" s="131"/>
      <c r="D764" s="132">
        <f>D765</f>
        <v>22563.4</v>
      </c>
      <c r="E764" s="273">
        <f t="shared" ref="E764:E769" si="43">D764/2</f>
        <v>11281.7</v>
      </c>
      <c r="F764" s="132">
        <f>F765</f>
        <v>10657.630000000001</v>
      </c>
      <c r="G764" s="131"/>
      <c r="H764" s="99" t="s">
        <v>5</v>
      </c>
      <c r="I764" s="238"/>
    </row>
    <row r="765" spans="1:12" x14ac:dyDescent="0.25">
      <c r="A765" s="14">
        <v>3</v>
      </c>
      <c r="B765" s="14" t="s">
        <v>2</v>
      </c>
      <c r="C765" s="14"/>
      <c r="D765" s="209">
        <f t="shared" ref="D765:F765" si="44">D766</f>
        <v>22563.4</v>
      </c>
      <c r="E765" s="209">
        <f t="shared" si="43"/>
        <v>11281.7</v>
      </c>
      <c r="F765" s="209">
        <f t="shared" si="44"/>
        <v>10657.630000000001</v>
      </c>
      <c r="G765" s="15">
        <v>94</v>
      </c>
      <c r="H765" s="8"/>
    </row>
    <row r="766" spans="1:12" x14ac:dyDescent="0.25">
      <c r="A766" s="201">
        <v>37</v>
      </c>
      <c r="B766" s="206" t="s">
        <v>305</v>
      </c>
      <c r="C766" s="83"/>
      <c r="D766" s="198">
        <f>D767</f>
        <v>22563.4</v>
      </c>
      <c r="E766" s="198">
        <f t="shared" si="43"/>
        <v>11281.7</v>
      </c>
      <c r="F766" s="198">
        <f>F767</f>
        <v>10657.630000000001</v>
      </c>
      <c r="G766" s="198"/>
      <c r="H766" s="8"/>
    </row>
    <row r="767" spans="1:12" ht="19.5" x14ac:dyDescent="0.25">
      <c r="A767" s="294">
        <v>372</v>
      </c>
      <c r="B767" s="314" t="s">
        <v>106</v>
      </c>
      <c r="C767" s="294"/>
      <c r="D767" s="298">
        <f>SUM(D768:D769)</f>
        <v>22563.4</v>
      </c>
      <c r="E767" s="276">
        <f t="shared" si="43"/>
        <v>11281.7</v>
      </c>
      <c r="F767" s="298">
        <f>SUM(F768:F769)</f>
        <v>10657.630000000001</v>
      </c>
      <c r="G767" s="298"/>
      <c r="H767" s="8"/>
    </row>
    <row r="768" spans="1:12" x14ac:dyDescent="0.25">
      <c r="A768" s="81">
        <v>3721</v>
      </c>
      <c r="B768" s="81" t="s">
        <v>107</v>
      </c>
      <c r="C768" s="81"/>
      <c r="D768" s="17">
        <v>14600</v>
      </c>
      <c r="E768" s="236">
        <f t="shared" si="43"/>
        <v>7300</v>
      </c>
      <c r="F768" s="17">
        <v>8666.7900000000009</v>
      </c>
      <c r="G768" s="17"/>
      <c r="H768" s="8"/>
    </row>
    <row r="769" spans="1:9" x14ac:dyDescent="0.25">
      <c r="A769" s="81">
        <v>3722</v>
      </c>
      <c r="B769" s="81" t="s">
        <v>307</v>
      </c>
      <c r="C769" s="81"/>
      <c r="D769" s="17">
        <v>7963.4</v>
      </c>
      <c r="E769" s="236">
        <f t="shared" si="43"/>
        <v>3981.7</v>
      </c>
      <c r="F769" s="17">
        <v>1990.84</v>
      </c>
      <c r="G769" s="17"/>
      <c r="H769" s="8"/>
    </row>
    <row r="770" spans="1:9" ht="30" customHeight="1" x14ac:dyDescent="0.25">
      <c r="A770" s="682"/>
      <c r="B770" s="683"/>
      <c r="C770" s="683"/>
      <c r="D770" s="683"/>
      <c r="E770" s="683"/>
      <c r="F770" s="683"/>
      <c r="G770" s="771"/>
      <c r="H770" s="8"/>
    </row>
    <row r="771" spans="1:9" ht="30" customHeight="1" x14ac:dyDescent="0.25">
      <c r="A771" s="52" t="s">
        <v>204</v>
      </c>
      <c r="B771" s="118" t="s">
        <v>208</v>
      </c>
      <c r="C771" s="52" t="s">
        <v>207</v>
      </c>
      <c r="D771" s="53">
        <f>D773</f>
        <v>289143.56999999995</v>
      </c>
      <c r="E771" s="53">
        <f>D771/2</f>
        <v>144571.78499999997</v>
      </c>
      <c r="F771" s="53">
        <f>F773</f>
        <v>161592.29</v>
      </c>
      <c r="G771" s="54"/>
      <c r="H771" s="8"/>
    </row>
    <row r="772" spans="1:9" ht="30" customHeight="1" x14ac:dyDescent="0.25">
      <c r="A772" s="772"/>
      <c r="B772" s="773"/>
      <c r="C772" s="773"/>
      <c r="D772" s="773"/>
      <c r="E772" s="773"/>
      <c r="F772" s="773"/>
      <c r="G772" s="774"/>
      <c r="H772" s="8"/>
    </row>
    <row r="773" spans="1:9" ht="30" customHeight="1" x14ac:dyDescent="0.25">
      <c r="A773" s="113" t="s">
        <v>218</v>
      </c>
      <c r="B773" s="114" t="s">
        <v>273</v>
      </c>
      <c r="C773" s="113">
        <v>201</v>
      </c>
      <c r="D773" s="115">
        <f>D775+D816+D835</f>
        <v>289143.56999999995</v>
      </c>
      <c r="E773" s="115">
        <f>D773/2</f>
        <v>144571.78499999997</v>
      </c>
      <c r="F773" s="115">
        <f>F775+F816+F835</f>
        <v>161592.29</v>
      </c>
      <c r="G773" s="116"/>
      <c r="H773" s="8"/>
    </row>
    <row r="774" spans="1:9" ht="15" customHeight="1" x14ac:dyDescent="0.25">
      <c r="A774" s="772"/>
      <c r="B774" s="773"/>
      <c r="C774" s="773"/>
      <c r="D774" s="773"/>
      <c r="E774" s="773"/>
      <c r="F774" s="773"/>
      <c r="G774" s="774"/>
      <c r="H774" s="8"/>
    </row>
    <row r="775" spans="1:9" ht="30" customHeight="1" x14ac:dyDescent="0.25">
      <c r="A775" s="141" t="s">
        <v>5</v>
      </c>
      <c r="B775" s="142" t="s">
        <v>275</v>
      </c>
      <c r="C775" s="143" t="s">
        <v>274</v>
      </c>
      <c r="D775" s="144">
        <f>D776+D788+D792</f>
        <v>229444.09999999998</v>
      </c>
      <c r="E775" s="144">
        <f>D775/2</f>
        <v>114722.04999999999</v>
      </c>
      <c r="F775" s="144">
        <f>F776+F788+F792</f>
        <v>132535.22</v>
      </c>
      <c r="G775" s="145"/>
      <c r="H775" s="8"/>
    </row>
    <row r="776" spans="1:9" ht="24.95" customHeight="1" x14ac:dyDescent="0.25">
      <c r="A776" s="133" t="s">
        <v>335</v>
      </c>
      <c r="B776" s="131" t="s">
        <v>342</v>
      </c>
      <c r="C776" s="226"/>
      <c r="D776" s="232">
        <f>D777</f>
        <v>209834.74999999997</v>
      </c>
      <c r="E776" s="273">
        <f t="shared" ref="E776:E814" si="45">D776/2</f>
        <v>104917.37499999999</v>
      </c>
      <c r="F776" s="232">
        <f>F777</f>
        <v>122682.98</v>
      </c>
      <c r="G776" s="226"/>
      <c r="H776" s="149"/>
      <c r="I776" s="238"/>
    </row>
    <row r="777" spans="1:9" x14ac:dyDescent="0.25">
      <c r="A777" s="14">
        <v>3</v>
      </c>
      <c r="B777" s="14" t="s">
        <v>2</v>
      </c>
      <c r="C777" s="14"/>
      <c r="D777" s="209">
        <f>D778+D785</f>
        <v>209834.74999999997</v>
      </c>
      <c r="E777" s="209">
        <f t="shared" si="45"/>
        <v>104917.37499999999</v>
      </c>
      <c r="F777" s="209">
        <f>F778+F785</f>
        <v>122682.98</v>
      </c>
      <c r="G777" s="303"/>
      <c r="H777" s="8"/>
    </row>
    <row r="778" spans="1:9" x14ac:dyDescent="0.25">
      <c r="A778" s="83">
        <v>31</v>
      </c>
      <c r="B778" s="83" t="s">
        <v>211</v>
      </c>
      <c r="C778" s="83"/>
      <c r="D778" s="198">
        <f>D779+D781+D783</f>
        <v>205056.72999999998</v>
      </c>
      <c r="E778" s="198">
        <f t="shared" si="45"/>
        <v>102528.36499999999</v>
      </c>
      <c r="F778" s="198">
        <f>F779+F781+F783</f>
        <v>120292.58</v>
      </c>
      <c r="G778" s="12"/>
      <c r="H778" s="8"/>
    </row>
    <row r="779" spans="1:9" x14ac:dyDescent="0.25">
      <c r="A779" s="294">
        <v>311</v>
      </c>
      <c r="B779" s="294" t="s">
        <v>59</v>
      </c>
      <c r="C779" s="294"/>
      <c r="D779" s="298">
        <f>SUM(D780)</f>
        <v>172539.65</v>
      </c>
      <c r="E779" s="276">
        <f t="shared" si="45"/>
        <v>86269.824999999997</v>
      </c>
      <c r="F779" s="298">
        <f>SUM(F780)</f>
        <v>103613.55</v>
      </c>
      <c r="G779" s="274"/>
      <c r="H779" s="8"/>
    </row>
    <row r="780" spans="1:9" x14ac:dyDescent="0.25">
      <c r="A780" s="81">
        <v>3111</v>
      </c>
      <c r="B780" s="81" t="s">
        <v>60</v>
      </c>
      <c r="C780" s="81"/>
      <c r="D780" s="17">
        <v>172539.65</v>
      </c>
      <c r="E780" s="236">
        <f t="shared" si="45"/>
        <v>86269.824999999997</v>
      </c>
      <c r="F780" s="17">
        <v>103613.55</v>
      </c>
      <c r="G780" s="18"/>
      <c r="H780" s="8"/>
    </row>
    <row r="781" spans="1:9" x14ac:dyDescent="0.25">
      <c r="A781" s="294">
        <v>312</v>
      </c>
      <c r="B781" s="294" t="s">
        <v>61</v>
      </c>
      <c r="C781" s="294"/>
      <c r="D781" s="298">
        <f>SUM(D782)</f>
        <v>3052.62</v>
      </c>
      <c r="E781" s="276">
        <f t="shared" si="45"/>
        <v>1526.31</v>
      </c>
      <c r="F781" s="298">
        <f>SUM(F782)</f>
        <v>0</v>
      </c>
      <c r="G781" s="274"/>
      <c r="H781" s="8"/>
    </row>
    <row r="782" spans="1:9" x14ac:dyDescent="0.25">
      <c r="A782" s="81">
        <v>3121</v>
      </c>
      <c r="B782" s="81" t="s">
        <v>61</v>
      </c>
      <c r="C782" s="81"/>
      <c r="D782" s="17">
        <v>3052.62</v>
      </c>
      <c r="E782" s="236">
        <f t="shared" si="45"/>
        <v>1526.31</v>
      </c>
      <c r="F782" s="17">
        <v>0</v>
      </c>
      <c r="G782" s="18"/>
      <c r="H782" s="8"/>
    </row>
    <row r="783" spans="1:9" x14ac:dyDescent="0.25">
      <c r="A783" s="294">
        <v>313</v>
      </c>
      <c r="B783" s="294" t="s">
        <v>62</v>
      </c>
      <c r="C783" s="294"/>
      <c r="D783" s="298">
        <f>SUM(D784)</f>
        <v>29464.46</v>
      </c>
      <c r="E783" s="276">
        <f t="shared" si="45"/>
        <v>14732.23</v>
      </c>
      <c r="F783" s="298">
        <f>SUM(F784)</f>
        <v>16679.03</v>
      </c>
      <c r="G783" s="274"/>
      <c r="H783" s="8"/>
    </row>
    <row r="784" spans="1:9" x14ac:dyDescent="0.25">
      <c r="A784" s="81">
        <v>3132</v>
      </c>
      <c r="B784" s="81" t="s">
        <v>63</v>
      </c>
      <c r="C784" s="81"/>
      <c r="D784" s="17">
        <v>29464.46</v>
      </c>
      <c r="E784" s="236">
        <f t="shared" si="45"/>
        <v>14732.23</v>
      </c>
      <c r="F784" s="17">
        <v>16679.03</v>
      </c>
      <c r="G784" s="18"/>
      <c r="H784" s="8"/>
    </row>
    <row r="785" spans="1:9" x14ac:dyDescent="0.25">
      <c r="A785" s="83">
        <v>32</v>
      </c>
      <c r="B785" s="83" t="s">
        <v>212</v>
      </c>
      <c r="C785" s="83"/>
      <c r="D785" s="198">
        <f>SUM(D786)</f>
        <v>4778.0200000000004</v>
      </c>
      <c r="E785" s="198">
        <f t="shared" si="45"/>
        <v>2389.0100000000002</v>
      </c>
      <c r="F785" s="198">
        <f>SUM(F786)</f>
        <v>2390.4</v>
      </c>
      <c r="G785" s="12"/>
      <c r="H785" s="8"/>
    </row>
    <row r="786" spans="1:9" x14ac:dyDescent="0.25">
      <c r="A786" s="294">
        <v>323</v>
      </c>
      <c r="B786" s="294" t="s">
        <v>77</v>
      </c>
      <c r="C786" s="294"/>
      <c r="D786" s="298">
        <f>SUM(D787)</f>
        <v>4778.0200000000004</v>
      </c>
      <c r="E786" s="276">
        <f t="shared" si="45"/>
        <v>2389.0100000000002</v>
      </c>
      <c r="F786" s="298">
        <f>SUM(F787)</f>
        <v>2390.4</v>
      </c>
      <c r="G786" s="274"/>
      <c r="H786" s="8"/>
    </row>
    <row r="787" spans="1:9" x14ac:dyDescent="0.25">
      <c r="A787" s="81">
        <v>3238</v>
      </c>
      <c r="B787" s="81" t="s">
        <v>85</v>
      </c>
      <c r="C787" s="81"/>
      <c r="D787" s="17">
        <v>4778.0200000000004</v>
      </c>
      <c r="E787" s="236">
        <f t="shared" si="45"/>
        <v>2389.0100000000002</v>
      </c>
      <c r="F787" s="17">
        <v>2390.4</v>
      </c>
      <c r="G787" s="18"/>
      <c r="H787" s="8"/>
    </row>
    <row r="788" spans="1:9" ht="24.95" customHeight="1" x14ac:dyDescent="0.25">
      <c r="A788" s="43" t="s">
        <v>345</v>
      </c>
      <c r="B788" s="105" t="s">
        <v>346</v>
      </c>
      <c r="C788" s="104"/>
      <c r="D788" s="139">
        <f>D789</f>
        <v>796.37</v>
      </c>
      <c r="E788" s="273">
        <f t="shared" si="45"/>
        <v>398.185</v>
      </c>
      <c r="F788" s="139">
        <f>F789</f>
        <v>201.96</v>
      </c>
      <c r="G788" s="104"/>
      <c r="H788" s="8"/>
      <c r="I788" s="242"/>
    </row>
    <row r="789" spans="1:9" ht="15" customHeight="1" x14ac:dyDescent="0.25">
      <c r="A789" s="83">
        <v>32</v>
      </c>
      <c r="B789" s="83" t="s">
        <v>212</v>
      </c>
      <c r="C789" s="83"/>
      <c r="D789" s="198">
        <f>D790</f>
        <v>796.37</v>
      </c>
      <c r="E789" s="198">
        <f t="shared" si="45"/>
        <v>398.185</v>
      </c>
      <c r="F789" s="198">
        <f>F790</f>
        <v>201.96</v>
      </c>
      <c r="G789" s="12"/>
      <c r="H789" s="8"/>
    </row>
    <row r="790" spans="1:9" ht="15" customHeight="1" x14ac:dyDescent="0.25">
      <c r="A790" s="294">
        <v>329</v>
      </c>
      <c r="B790" s="294" t="s">
        <v>87</v>
      </c>
      <c r="C790" s="294"/>
      <c r="D790" s="298">
        <f>SUM(D791)</f>
        <v>796.37</v>
      </c>
      <c r="E790" s="276">
        <f t="shared" si="45"/>
        <v>398.185</v>
      </c>
      <c r="F790" s="298">
        <f>SUM(F791)</f>
        <v>201.96</v>
      </c>
      <c r="G790" s="274"/>
      <c r="H790" s="8"/>
    </row>
    <row r="791" spans="1:9" ht="15" customHeight="1" x14ac:dyDescent="0.25">
      <c r="A791" s="81">
        <v>3292</v>
      </c>
      <c r="B791" s="81" t="s">
        <v>89</v>
      </c>
      <c r="C791" s="81"/>
      <c r="D791" s="17">
        <v>796.37</v>
      </c>
      <c r="E791" s="236">
        <f t="shared" si="45"/>
        <v>398.185</v>
      </c>
      <c r="F791" s="17">
        <v>201.96</v>
      </c>
      <c r="G791" s="18"/>
      <c r="H791" s="8"/>
    </row>
    <row r="792" spans="1:9" ht="24.95" customHeight="1" x14ac:dyDescent="0.25">
      <c r="A792" s="43" t="s">
        <v>336</v>
      </c>
      <c r="B792" s="105" t="s">
        <v>341</v>
      </c>
      <c r="C792" s="104"/>
      <c r="D792" s="139">
        <f>D793</f>
        <v>18812.98</v>
      </c>
      <c r="E792" s="273">
        <f t="shared" si="45"/>
        <v>9406.49</v>
      </c>
      <c r="F792" s="139">
        <f>F793</f>
        <v>9650.2799999999988</v>
      </c>
      <c r="G792" s="104"/>
      <c r="H792" s="8"/>
      <c r="I792" s="240"/>
    </row>
    <row r="793" spans="1:9" ht="15" customHeight="1" x14ac:dyDescent="0.25">
      <c r="A793" s="14">
        <v>3</v>
      </c>
      <c r="B793" s="14" t="s">
        <v>2</v>
      </c>
      <c r="C793" s="208"/>
      <c r="D793" s="209">
        <f>D794+D811</f>
        <v>18812.98</v>
      </c>
      <c r="E793" s="209">
        <f t="shared" si="45"/>
        <v>9406.49</v>
      </c>
      <c r="F793" s="209">
        <f>F794+F811</f>
        <v>9650.2799999999988</v>
      </c>
      <c r="G793" s="303"/>
      <c r="H793" s="8"/>
    </row>
    <row r="794" spans="1:9" x14ac:dyDescent="0.25">
      <c r="A794" s="83">
        <v>32</v>
      </c>
      <c r="B794" s="83" t="s">
        <v>212</v>
      </c>
      <c r="C794" s="83"/>
      <c r="D794" s="198">
        <f>D795+D800+D803+D809</f>
        <v>18242.27</v>
      </c>
      <c r="E794" s="198">
        <f t="shared" si="45"/>
        <v>9121.1350000000002</v>
      </c>
      <c r="F794" s="198">
        <f>F795+F800+F803+F809</f>
        <v>9347.4199999999983</v>
      </c>
      <c r="G794" s="200"/>
      <c r="H794" s="8"/>
    </row>
    <row r="795" spans="1:9" x14ac:dyDescent="0.25">
      <c r="A795" s="294">
        <v>321</v>
      </c>
      <c r="B795" s="294" t="s">
        <v>65</v>
      </c>
      <c r="C795" s="294"/>
      <c r="D795" s="298">
        <f>SUM(D796:D799)</f>
        <v>7896.9999999999991</v>
      </c>
      <c r="E795" s="276">
        <f t="shared" si="45"/>
        <v>3948.4999999999995</v>
      </c>
      <c r="F795" s="298">
        <f>SUM(F796:F799)</f>
        <v>3498.08</v>
      </c>
      <c r="G795" s="274"/>
      <c r="H795" s="8"/>
    </row>
    <row r="796" spans="1:9" x14ac:dyDescent="0.25">
      <c r="A796" s="81">
        <v>3211</v>
      </c>
      <c r="B796" s="81" t="s">
        <v>66</v>
      </c>
      <c r="C796" s="81"/>
      <c r="D796" s="17">
        <v>331.8</v>
      </c>
      <c r="E796" s="236">
        <f t="shared" si="45"/>
        <v>165.9</v>
      </c>
      <c r="F796" s="17">
        <v>553.22</v>
      </c>
      <c r="G796" s="18"/>
      <c r="H796" s="8"/>
    </row>
    <row r="797" spans="1:9" ht="19.5" x14ac:dyDescent="0.25">
      <c r="A797" s="81">
        <v>3212</v>
      </c>
      <c r="B797" s="82" t="s">
        <v>304</v>
      </c>
      <c r="C797" s="81"/>
      <c r="D797" s="17">
        <v>5972.53</v>
      </c>
      <c r="E797" s="236">
        <f t="shared" si="45"/>
        <v>2986.2649999999999</v>
      </c>
      <c r="F797" s="17">
        <v>1719.28</v>
      </c>
      <c r="G797" s="18"/>
      <c r="H797" s="8"/>
    </row>
    <row r="798" spans="1:9" x14ac:dyDescent="0.25">
      <c r="A798" s="81">
        <v>3213</v>
      </c>
      <c r="B798" s="81" t="s">
        <v>68</v>
      </c>
      <c r="C798" s="81"/>
      <c r="D798" s="17">
        <v>1327.23</v>
      </c>
      <c r="E798" s="236">
        <f t="shared" si="45"/>
        <v>663.61500000000001</v>
      </c>
      <c r="F798" s="17">
        <v>949.58</v>
      </c>
      <c r="G798" s="18"/>
      <c r="H798" s="8"/>
    </row>
    <row r="799" spans="1:9" x14ac:dyDescent="0.25">
      <c r="A799" s="81">
        <v>3214</v>
      </c>
      <c r="B799" s="81" t="s">
        <v>69</v>
      </c>
      <c r="C799" s="81"/>
      <c r="D799" s="17">
        <v>265.44</v>
      </c>
      <c r="E799" s="236">
        <f t="shared" si="45"/>
        <v>132.72</v>
      </c>
      <c r="F799" s="17">
        <v>276</v>
      </c>
      <c r="G799" s="18"/>
      <c r="H799" s="8"/>
    </row>
    <row r="800" spans="1:9" x14ac:dyDescent="0.25">
      <c r="A800" s="294">
        <v>322</v>
      </c>
      <c r="B800" s="294" t="s">
        <v>70</v>
      </c>
      <c r="C800" s="294"/>
      <c r="D800" s="298">
        <f>SUM(D801:D802)</f>
        <v>3450.79</v>
      </c>
      <c r="E800" s="276">
        <f t="shared" si="45"/>
        <v>1725.395</v>
      </c>
      <c r="F800" s="298">
        <f>SUM(F801:F802)</f>
        <v>1389.73</v>
      </c>
      <c r="G800" s="274"/>
      <c r="H800" s="8"/>
    </row>
    <row r="801" spans="1:8" x14ac:dyDescent="0.25">
      <c r="A801" s="81">
        <v>3221</v>
      </c>
      <c r="B801" s="81" t="s">
        <v>71</v>
      </c>
      <c r="C801" s="81"/>
      <c r="D801" s="17">
        <v>3052.62</v>
      </c>
      <c r="E801" s="236">
        <f t="shared" si="45"/>
        <v>1526.31</v>
      </c>
      <c r="F801" s="17">
        <v>857.73</v>
      </c>
      <c r="G801" s="18"/>
      <c r="H801" s="8"/>
    </row>
    <row r="802" spans="1:8" x14ac:dyDescent="0.25">
      <c r="A802" s="81">
        <v>3227</v>
      </c>
      <c r="B802" s="81" t="s">
        <v>76</v>
      </c>
      <c r="C802" s="81"/>
      <c r="D802" s="17">
        <v>398.17</v>
      </c>
      <c r="E802" s="236">
        <f t="shared" si="45"/>
        <v>199.08500000000001</v>
      </c>
      <c r="F802" s="17">
        <v>532</v>
      </c>
      <c r="G802" s="18"/>
      <c r="H802" s="8"/>
    </row>
    <row r="803" spans="1:8" x14ac:dyDescent="0.25">
      <c r="A803" s="294">
        <v>323</v>
      </c>
      <c r="B803" s="294" t="s">
        <v>77</v>
      </c>
      <c r="C803" s="294"/>
      <c r="D803" s="298">
        <f>SUM(D804:D808)</f>
        <v>6761.7599999999993</v>
      </c>
      <c r="E803" s="276">
        <f t="shared" si="45"/>
        <v>3380.8799999999997</v>
      </c>
      <c r="F803" s="298">
        <f>SUM(F804:F808)</f>
        <v>4227.7</v>
      </c>
      <c r="G803" s="274"/>
      <c r="H803" s="8"/>
    </row>
    <row r="804" spans="1:8" x14ac:dyDescent="0.25">
      <c r="A804" s="81">
        <v>3231</v>
      </c>
      <c r="B804" s="81" t="s">
        <v>78</v>
      </c>
      <c r="C804" s="81"/>
      <c r="D804" s="17">
        <v>862.25</v>
      </c>
      <c r="E804" s="236">
        <f t="shared" si="45"/>
        <v>431.125</v>
      </c>
      <c r="F804" s="17">
        <v>970.38</v>
      </c>
      <c r="G804" s="18"/>
      <c r="H804" s="8"/>
    </row>
    <row r="805" spans="1:8" x14ac:dyDescent="0.25">
      <c r="A805" s="81">
        <v>3236</v>
      </c>
      <c r="B805" s="81" t="s">
        <v>83</v>
      </c>
      <c r="C805" s="81"/>
      <c r="D805" s="17">
        <v>1393.57</v>
      </c>
      <c r="E805" s="236">
        <f t="shared" si="45"/>
        <v>696.78499999999997</v>
      </c>
      <c r="F805" s="17">
        <v>385.95</v>
      </c>
      <c r="G805" s="18"/>
      <c r="H805" s="8"/>
    </row>
    <row r="806" spans="1:8" x14ac:dyDescent="0.25">
      <c r="A806" s="81">
        <v>3237</v>
      </c>
      <c r="B806" s="81" t="s">
        <v>84</v>
      </c>
      <c r="C806" s="81"/>
      <c r="D806" s="17">
        <v>530.89</v>
      </c>
      <c r="E806" s="236">
        <f t="shared" si="45"/>
        <v>265.44499999999999</v>
      </c>
      <c r="F806" s="17">
        <v>422.91</v>
      </c>
      <c r="G806" s="18"/>
      <c r="H806" s="8"/>
    </row>
    <row r="807" spans="1:8" x14ac:dyDescent="0.25">
      <c r="A807" s="81">
        <v>3238</v>
      </c>
      <c r="B807" s="81" t="s">
        <v>85</v>
      </c>
      <c r="C807" s="81"/>
      <c r="D807" s="17">
        <v>3842.33</v>
      </c>
      <c r="E807" s="236">
        <f t="shared" si="45"/>
        <v>1921.165</v>
      </c>
      <c r="F807" s="17">
        <v>2257.96</v>
      </c>
      <c r="G807" s="18"/>
      <c r="H807" s="8"/>
    </row>
    <row r="808" spans="1:8" x14ac:dyDescent="0.25">
      <c r="A808" s="81">
        <v>3239</v>
      </c>
      <c r="B808" s="81" t="s">
        <v>86</v>
      </c>
      <c r="C808" s="81"/>
      <c r="D808" s="17">
        <v>132.72</v>
      </c>
      <c r="E808" s="236">
        <f t="shared" si="45"/>
        <v>66.36</v>
      </c>
      <c r="F808" s="17">
        <v>190.5</v>
      </c>
      <c r="G808" s="18"/>
      <c r="H808" s="8"/>
    </row>
    <row r="809" spans="1:8" x14ac:dyDescent="0.25">
      <c r="A809" s="294">
        <v>329</v>
      </c>
      <c r="B809" s="294" t="s">
        <v>87</v>
      </c>
      <c r="C809" s="294"/>
      <c r="D809" s="298">
        <f>SUM(D810)</f>
        <v>132.72</v>
      </c>
      <c r="E809" s="276">
        <f t="shared" si="45"/>
        <v>66.36</v>
      </c>
      <c r="F809" s="298">
        <f>SUM(F810)</f>
        <v>231.91</v>
      </c>
      <c r="G809" s="274"/>
      <c r="H809" s="8"/>
    </row>
    <row r="810" spans="1:8" x14ac:dyDescent="0.25">
      <c r="A810" s="81">
        <v>3293</v>
      </c>
      <c r="B810" s="81" t="s">
        <v>90</v>
      </c>
      <c r="C810" s="81"/>
      <c r="D810" s="17">
        <v>132.72</v>
      </c>
      <c r="E810" s="236">
        <f t="shared" si="45"/>
        <v>66.36</v>
      </c>
      <c r="F810" s="17">
        <v>231.91</v>
      </c>
      <c r="G810" s="18"/>
      <c r="H810" s="8"/>
    </row>
    <row r="811" spans="1:8" x14ac:dyDescent="0.25">
      <c r="A811" s="83">
        <v>34</v>
      </c>
      <c r="B811" s="83" t="s">
        <v>213</v>
      </c>
      <c r="C811" s="83"/>
      <c r="D811" s="198">
        <f>D812</f>
        <v>570.71</v>
      </c>
      <c r="E811" s="198">
        <f t="shared" si="45"/>
        <v>285.35500000000002</v>
      </c>
      <c r="F811" s="198">
        <f>F812</f>
        <v>302.86</v>
      </c>
      <c r="G811" s="12"/>
      <c r="H811" s="8"/>
    </row>
    <row r="812" spans="1:8" x14ac:dyDescent="0.25">
      <c r="A812" s="294">
        <v>343</v>
      </c>
      <c r="B812" s="294" t="s">
        <v>95</v>
      </c>
      <c r="C812" s="294"/>
      <c r="D812" s="298">
        <f>SUM(D813:D814)</f>
        <v>570.71</v>
      </c>
      <c r="E812" s="276">
        <f t="shared" si="45"/>
        <v>285.35500000000002</v>
      </c>
      <c r="F812" s="298">
        <f>SUM(F813:F814)</f>
        <v>302.86</v>
      </c>
      <c r="G812" s="274"/>
      <c r="H812" s="8"/>
    </row>
    <row r="813" spans="1:8" x14ac:dyDescent="0.25">
      <c r="A813" s="81">
        <v>3431</v>
      </c>
      <c r="B813" s="81" t="s">
        <v>96</v>
      </c>
      <c r="C813" s="81"/>
      <c r="D813" s="17">
        <v>570.71</v>
      </c>
      <c r="E813" s="236">
        <f t="shared" si="45"/>
        <v>285.35500000000002</v>
      </c>
      <c r="F813" s="17">
        <v>302.86</v>
      </c>
      <c r="G813" s="18"/>
      <c r="H813" s="8"/>
    </row>
    <row r="814" spans="1:8" x14ac:dyDescent="0.25">
      <c r="A814" s="81">
        <v>3432</v>
      </c>
      <c r="B814" s="81" t="s">
        <v>97</v>
      </c>
      <c r="C814" s="81"/>
      <c r="D814" s="17">
        <v>0</v>
      </c>
      <c r="E814" s="236">
        <f t="shared" si="45"/>
        <v>0</v>
      </c>
      <c r="F814" s="17">
        <v>0</v>
      </c>
      <c r="G814" s="18"/>
      <c r="H814" s="8"/>
    </row>
    <row r="815" spans="1:8" x14ac:dyDescent="0.25">
      <c r="A815" s="645"/>
      <c r="B815" s="646"/>
      <c r="C815" s="646"/>
      <c r="D815" s="646"/>
      <c r="E815" s="646"/>
      <c r="F815" s="646"/>
      <c r="G815" s="769"/>
      <c r="H815" s="8"/>
    </row>
    <row r="816" spans="1:8" ht="30" customHeight="1" x14ac:dyDescent="0.25">
      <c r="A816" s="108" t="s">
        <v>5</v>
      </c>
      <c r="B816" s="147" t="s">
        <v>277</v>
      </c>
      <c r="C816" s="143" t="s">
        <v>276</v>
      </c>
      <c r="D816" s="144">
        <f>D817+D823</f>
        <v>37070.239999999998</v>
      </c>
      <c r="E816" s="144">
        <f>D816/2</f>
        <v>18535.12</v>
      </c>
      <c r="F816" s="144">
        <f>F817+F823</f>
        <v>19129.29</v>
      </c>
      <c r="G816" s="145"/>
      <c r="H816" s="8"/>
    </row>
    <row r="817" spans="1:11" ht="24.95" customHeight="1" x14ac:dyDescent="0.25">
      <c r="A817" s="133" t="s">
        <v>335</v>
      </c>
      <c r="B817" s="131" t="s">
        <v>342</v>
      </c>
      <c r="C817" s="226"/>
      <c r="D817" s="232">
        <f>D818</f>
        <v>10485.11</v>
      </c>
      <c r="E817" s="273">
        <f t="shared" ref="E817:E833" si="46">D817/2</f>
        <v>5242.5550000000003</v>
      </c>
      <c r="F817" s="232">
        <f>F818</f>
        <v>13708.3</v>
      </c>
      <c r="G817" s="226"/>
      <c r="H817" s="99"/>
      <c r="I817" s="238"/>
    </row>
    <row r="818" spans="1:11" ht="15" customHeight="1" x14ac:dyDescent="0.25">
      <c r="A818" s="14">
        <v>3</v>
      </c>
      <c r="B818" s="14" t="s">
        <v>2</v>
      </c>
      <c r="C818" s="208"/>
      <c r="D818" s="209">
        <f>D819</f>
        <v>10485.11</v>
      </c>
      <c r="E818" s="209">
        <f t="shared" si="46"/>
        <v>5242.5550000000003</v>
      </c>
      <c r="F818" s="209">
        <f>F819</f>
        <v>13708.3</v>
      </c>
      <c r="G818" s="303"/>
      <c r="H818" s="99"/>
    </row>
    <row r="819" spans="1:11" ht="15" customHeight="1" x14ac:dyDescent="0.25">
      <c r="A819" s="83">
        <v>32</v>
      </c>
      <c r="B819" s="83" t="s">
        <v>212</v>
      </c>
      <c r="C819" s="83"/>
      <c r="D819" s="198">
        <f>SUM(D821:D822)</f>
        <v>10485.11</v>
      </c>
      <c r="E819" s="198">
        <f t="shared" si="46"/>
        <v>5242.5550000000003</v>
      </c>
      <c r="F819" s="198">
        <f>SUM(F821:F822)</f>
        <v>13708.3</v>
      </c>
      <c r="G819" s="200"/>
      <c r="H819" s="99"/>
    </row>
    <row r="820" spans="1:11" ht="15" customHeight="1" x14ac:dyDescent="0.25">
      <c r="A820" s="294">
        <v>322</v>
      </c>
      <c r="B820" s="294" t="s">
        <v>70</v>
      </c>
      <c r="C820" s="294"/>
      <c r="D820" s="298">
        <f>SUM(D821:D822)</f>
        <v>10485.11</v>
      </c>
      <c r="E820" s="299">
        <f>SUM(E821:E822)</f>
        <v>5242.5550000000003</v>
      </c>
      <c r="F820" s="298">
        <f>SUM(F821:F822)</f>
        <v>13708.3</v>
      </c>
      <c r="G820" s="274"/>
      <c r="H820" s="99"/>
    </row>
    <row r="821" spans="1:11" ht="15" customHeight="1" x14ac:dyDescent="0.25">
      <c r="A821" s="81">
        <v>3221</v>
      </c>
      <c r="B821" s="81" t="s">
        <v>71</v>
      </c>
      <c r="C821" s="90"/>
      <c r="D821" s="90">
        <v>2654.46</v>
      </c>
      <c r="E821" s="236">
        <f t="shared" si="46"/>
        <v>1327.23</v>
      </c>
      <c r="F821" s="128">
        <v>1016.04</v>
      </c>
      <c r="G821" s="90"/>
      <c r="H821" s="99"/>
    </row>
    <row r="822" spans="1:11" ht="15" customHeight="1" x14ac:dyDescent="0.25">
      <c r="A822" s="81">
        <v>3222</v>
      </c>
      <c r="B822" s="81" t="s">
        <v>72</v>
      </c>
      <c r="C822" s="90"/>
      <c r="D822" s="90">
        <v>7830.65</v>
      </c>
      <c r="E822" s="236">
        <f t="shared" si="46"/>
        <v>3915.3249999999998</v>
      </c>
      <c r="F822" s="90">
        <v>12692.26</v>
      </c>
      <c r="G822" s="90"/>
      <c r="H822" s="99"/>
    </row>
    <row r="823" spans="1:11" ht="24.95" customHeight="1" x14ac:dyDescent="0.25">
      <c r="A823" s="43" t="s">
        <v>336</v>
      </c>
      <c r="B823" s="105" t="s">
        <v>341</v>
      </c>
      <c r="C823" s="104"/>
      <c r="D823" s="139">
        <f>D824</f>
        <v>26585.129999999997</v>
      </c>
      <c r="E823" s="273">
        <f t="shared" si="46"/>
        <v>13292.564999999999</v>
      </c>
      <c r="F823" s="139">
        <f>F824</f>
        <v>5420.99</v>
      </c>
      <c r="G823" s="104"/>
      <c r="H823" s="99"/>
      <c r="I823" s="240"/>
    </row>
    <row r="824" spans="1:11" x14ac:dyDescent="0.25">
      <c r="A824" s="14">
        <v>3</v>
      </c>
      <c r="B824" s="14" t="s">
        <v>2</v>
      </c>
      <c r="C824" s="208"/>
      <c r="D824" s="209">
        <f>D825</f>
        <v>26585.129999999997</v>
      </c>
      <c r="E824" s="209">
        <f t="shared" si="46"/>
        <v>13292.564999999999</v>
      </c>
      <c r="F824" s="209">
        <f>F825</f>
        <v>5420.99</v>
      </c>
      <c r="G824" s="303"/>
      <c r="H824" s="8"/>
    </row>
    <row r="825" spans="1:11" x14ac:dyDescent="0.25">
      <c r="A825" s="83">
        <v>32</v>
      </c>
      <c r="B825" s="83" t="s">
        <v>212</v>
      </c>
      <c r="C825" s="83"/>
      <c r="D825" s="198">
        <f>D826+D829+D832</f>
        <v>26585.129999999997</v>
      </c>
      <c r="E825" s="198">
        <f t="shared" si="46"/>
        <v>13292.564999999999</v>
      </c>
      <c r="F825" s="198">
        <f>F826+F829+F832</f>
        <v>5420.99</v>
      </c>
      <c r="G825" s="200"/>
      <c r="H825" s="8"/>
    </row>
    <row r="826" spans="1:11" x14ac:dyDescent="0.25">
      <c r="A826" s="294">
        <v>322</v>
      </c>
      <c r="B826" s="294" t="s">
        <v>70</v>
      </c>
      <c r="C826" s="294"/>
      <c r="D826" s="298">
        <f>SUM(D827:D828)</f>
        <v>25563.159999999996</v>
      </c>
      <c r="E826" s="276">
        <f t="shared" si="46"/>
        <v>12781.579999999998</v>
      </c>
      <c r="F826" s="298">
        <f>SUM(F827:F828)</f>
        <v>4300.05</v>
      </c>
      <c r="G826" s="274"/>
      <c r="H826" s="8"/>
    </row>
    <row r="827" spans="1:11" x14ac:dyDescent="0.25">
      <c r="A827" s="81">
        <v>3221</v>
      </c>
      <c r="B827" s="81" t="s">
        <v>71</v>
      </c>
      <c r="C827" s="81"/>
      <c r="D827" s="17">
        <v>8626.9699999999993</v>
      </c>
      <c r="E827" s="236">
        <f t="shared" si="46"/>
        <v>4313.4849999999997</v>
      </c>
      <c r="F827" s="17">
        <v>4300.05</v>
      </c>
      <c r="G827" s="18"/>
      <c r="H827" s="8"/>
      <c r="K827" s="231"/>
    </row>
    <row r="828" spans="1:11" x14ac:dyDescent="0.25">
      <c r="A828" s="81">
        <v>3222</v>
      </c>
      <c r="B828" s="81" t="s">
        <v>72</v>
      </c>
      <c r="C828" s="81"/>
      <c r="D828" s="17">
        <v>16936.189999999999</v>
      </c>
      <c r="E828" s="236">
        <f t="shared" si="46"/>
        <v>8468.0949999999993</v>
      </c>
      <c r="F828" s="17">
        <v>0</v>
      </c>
      <c r="G828" s="18"/>
      <c r="H828" s="8"/>
    </row>
    <row r="829" spans="1:11" x14ac:dyDescent="0.25">
      <c r="A829" s="294">
        <v>323</v>
      </c>
      <c r="B829" s="294" t="s">
        <v>77</v>
      </c>
      <c r="C829" s="294"/>
      <c r="D829" s="298">
        <f>SUM(D830:D831)</f>
        <v>358.36</v>
      </c>
      <c r="E829" s="276">
        <f t="shared" si="46"/>
        <v>179.18</v>
      </c>
      <c r="F829" s="298">
        <f>SUM(F830:F831)</f>
        <v>0</v>
      </c>
      <c r="G829" s="274"/>
      <c r="H829" s="8"/>
    </row>
    <row r="830" spans="1:11" x14ac:dyDescent="0.25">
      <c r="A830" s="81">
        <v>3231</v>
      </c>
      <c r="B830" s="81" t="s">
        <v>78</v>
      </c>
      <c r="C830" s="81"/>
      <c r="D830" s="17">
        <v>92.91</v>
      </c>
      <c r="E830" s="236">
        <f t="shared" si="46"/>
        <v>46.454999999999998</v>
      </c>
      <c r="F830" s="17">
        <v>0</v>
      </c>
      <c r="G830" s="18"/>
      <c r="H830" s="8"/>
    </row>
    <row r="831" spans="1:11" x14ac:dyDescent="0.25">
      <c r="A831" s="81">
        <v>3239</v>
      </c>
      <c r="B831" s="81" t="s">
        <v>86</v>
      </c>
      <c r="C831" s="81"/>
      <c r="D831" s="17">
        <v>265.45</v>
      </c>
      <c r="E831" s="236">
        <f t="shared" si="46"/>
        <v>132.72499999999999</v>
      </c>
      <c r="F831" s="58">
        <v>0</v>
      </c>
      <c r="G831" s="18"/>
      <c r="H831" s="8"/>
    </row>
    <row r="832" spans="1:11" x14ac:dyDescent="0.25">
      <c r="A832" s="294">
        <v>329</v>
      </c>
      <c r="B832" s="294" t="s">
        <v>87</v>
      </c>
      <c r="C832" s="294"/>
      <c r="D832" s="298">
        <f>SUM(D833)</f>
        <v>663.61</v>
      </c>
      <c r="E832" s="276">
        <f t="shared" si="46"/>
        <v>331.80500000000001</v>
      </c>
      <c r="F832" s="302">
        <f>SUM(F833)</f>
        <v>1120.94</v>
      </c>
      <c r="G832" s="274"/>
      <c r="H832" s="8"/>
    </row>
    <row r="833" spans="1:9" x14ac:dyDescent="0.25">
      <c r="A833" s="81">
        <v>3299</v>
      </c>
      <c r="B833" s="81" t="s">
        <v>87</v>
      </c>
      <c r="C833" s="81"/>
      <c r="D833" s="17">
        <v>663.61</v>
      </c>
      <c r="E833" s="236">
        <f t="shared" si="46"/>
        <v>331.80500000000001</v>
      </c>
      <c r="F833" s="60">
        <v>1120.94</v>
      </c>
      <c r="G833" s="18"/>
      <c r="H833" s="8"/>
    </row>
    <row r="834" spans="1:9" x14ac:dyDescent="0.25">
      <c r="A834" s="645"/>
      <c r="B834" s="646"/>
      <c r="C834" s="646"/>
      <c r="D834" s="646"/>
      <c r="E834" s="646"/>
      <c r="F834" s="646"/>
      <c r="G834" s="769"/>
      <c r="H834" s="8"/>
    </row>
    <row r="835" spans="1:9" ht="30" customHeight="1" x14ac:dyDescent="0.25">
      <c r="A835" s="143" t="s">
        <v>5</v>
      </c>
      <c r="B835" s="147" t="s">
        <v>279</v>
      </c>
      <c r="C835" s="143" t="s">
        <v>278</v>
      </c>
      <c r="D835" s="144">
        <f>D836+D841+D847</f>
        <v>22629.23</v>
      </c>
      <c r="E835" s="144">
        <f>D835/2</f>
        <v>11314.615</v>
      </c>
      <c r="F835" s="144">
        <f>F847+F841+F836</f>
        <v>9927.7800000000007</v>
      </c>
      <c r="G835" s="144"/>
      <c r="H835" s="8"/>
    </row>
    <row r="836" spans="1:9" ht="24.95" customHeight="1" x14ac:dyDescent="0.25">
      <c r="A836" s="133" t="s">
        <v>335</v>
      </c>
      <c r="B836" s="131" t="s">
        <v>342</v>
      </c>
      <c r="C836" s="226"/>
      <c r="D836" s="232">
        <f>D837</f>
        <v>6636.14</v>
      </c>
      <c r="E836" s="273">
        <f t="shared" ref="E836:E862" si="47">D836/2</f>
        <v>3318.07</v>
      </c>
      <c r="F836" s="232">
        <f>F837</f>
        <v>3307.75</v>
      </c>
      <c r="G836" s="226"/>
      <c r="H836" s="100"/>
      <c r="I836" s="238"/>
    </row>
    <row r="837" spans="1:9" ht="15" customHeight="1" x14ac:dyDescent="0.25">
      <c r="A837" s="14">
        <v>3</v>
      </c>
      <c r="B837" s="14" t="s">
        <v>2</v>
      </c>
      <c r="C837" s="208"/>
      <c r="D837" s="209">
        <f>D838</f>
        <v>6636.14</v>
      </c>
      <c r="E837" s="209">
        <f t="shared" si="47"/>
        <v>3318.07</v>
      </c>
      <c r="F837" s="209">
        <f>F838</f>
        <v>3307.75</v>
      </c>
      <c r="G837" s="303"/>
      <c r="H837" s="100"/>
    </row>
    <row r="838" spans="1:9" ht="15" customHeight="1" x14ac:dyDescent="0.25">
      <c r="A838" s="83">
        <v>32</v>
      </c>
      <c r="B838" s="83" t="s">
        <v>212</v>
      </c>
      <c r="C838" s="83"/>
      <c r="D838" s="198">
        <f>SUM(D839)</f>
        <v>6636.14</v>
      </c>
      <c r="E838" s="198">
        <f t="shared" si="47"/>
        <v>3318.07</v>
      </c>
      <c r="F838" s="198">
        <f>SUM(F839)</f>
        <v>3307.75</v>
      </c>
      <c r="G838" s="12"/>
      <c r="H838" s="100"/>
    </row>
    <row r="839" spans="1:9" ht="15" customHeight="1" x14ac:dyDescent="0.25">
      <c r="A839" s="294">
        <v>322</v>
      </c>
      <c r="B839" s="294" t="s">
        <v>70</v>
      </c>
      <c r="C839" s="317"/>
      <c r="D839" s="318">
        <f>SUM(D840)</f>
        <v>6636.14</v>
      </c>
      <c r="E839" s="276">
        <f t="shared" si="47"/>
        <v>3318.07</v>
      </c>
      <c r="F839" s="318">
        <f>SUM(F840)</f>
        <v>3307.75</v>
      </c>
      <c r="G839" s="317"/>
      <c r="H839" s="100"/>
    </row>
    <row r="840" spans="1:9" ht="15" customHeight="1" x14ac:dyDescent="0.25">
      <c r="A840" s="81">
        <v>3223</v>
      </c>
      <c r="B840" s="81" t="s">
        <v>73</v>
      </c>
      <c r="C840" s="81"/>
      <c r="D840" s="17">
        <v>6636.14</v>
      </c>
      <c r="E840" s="236">
        <f t="shared" si="47"/>
        <v>3318.07</v>
      </c>
      <c r="F840" s="58">
        <v>3307.75</v>
      </c>
      <c r="G840" s="18"/>
      <c r="H840" s="100"/>
    </row>
    <row r="841" spans="1:9" ht="24.95" customHeight="1" x14ac:dyDescent="0.25">
      <c r="A841" s="43" t="s">
        <v>345</v>
      </c>
      <c r="B841" s="105" t="s">
        <v>346</v>
      </c>
      <c r="C841" s="104"/>
      <c r="D841" s="139">
        <f>D842</f>
        <v>1592.68</v>
      </c>
      <c r="E841" s="273">
        <f t="shared" si="47"/>
        <v>796.34</v>
      </c>
      <c r="F841" s="139">
        <f>F842</f>
        <v>348.17</v>
      </c>
      <c r="G841" s="104"/>
      <c r="H841" s="100"/>
      <c r="I841" s="247"/>
    </row>
    <row r="842" spans="1:9" ht="15" customHeight="1" x14ac:dyDescent="0.25">
      <c r="A842" s="14">
        <v>3</v>
      </c>
      <c r="B842" s="14" t="s">
        <v>2</v>
      </c>
      <c r="C842" s="208"/>
      <c r="D842" s="209">
        <f>D843</f>
        <v>1592.68</v>
      </c>
      <c r="E842" s="209">
        <f t="shared" si="47"/>
        <v>796.34</v>
      </c>
      <c r="F842" s="209">
        <f>F843</f>
        <v>348.17</v>
      </c>
      <c r="G842" s="303"/>
      <c r="H842" s="100"/>
    </row>
    <row r="843" spans="1:9" ht="15" customHeight="1" x14ac:dyDescent="0.25">
      <c r="A843" s="83">
        <v>32</v>
      </c>
      <c r="B843" s="83" t="s">
        <v>212</v>
      </c>
      <c r="C843" s="83"/>
      <c r="D843" s="198">
        <f>D844</f>
        <v>1592.68</v>
      </c>
      <c r="E843" s="198">
        <f t="shared" si="47"/>
        <v>796.34</v>
      </c>
      <c r="F843" s="198">
        <f>F844</f>
        <v>348.17</v>
      </c>
      <c r="G843" s="200"/>
      <c r="H843" s="100"/>
    </row>
    <row r="844" spans="1:9" ht="15" customHeight="1" x14ac:dyDescent="0.25">
      <c r="A844" s="294">
        <v>322</v>
      </c>
      <c r="B844" s="294" t="s">
        <v>70</v>
      </c>
      <c r="C844" s="306"/>
      <c r="D844" s="318">
        <f>SUM(D845:D846)</f>
        <v>1592.68</v>
      </c>
      <c r="E844" s="276">
        <f t="shared" si="47"/>
        <v>796.34</v>
      </c>
      <c r="F844" s="318">
        <f>SUM(F845:F846)</f>
        <v>348.17</v>
      </c>
      <c r="G844" s="319"/>
      <c r="H844" s="100"/>
    </row>
    <row r="845" spans="1:9" ht="15" customHeight="1" x14ac:dyDescent="0.25">
      <c r="A845" s="81">
        <v>3223</v>
      </c>
      <c r="B845" s="81" t="s">
        <v>73</v>
      </c>
      <c r="C845" s="81"/>
      <c r="D845" s="17">
        <v>1327.23</v>
      </c>
      <c r="E845" s="236">
        <f t="shared" si="47"/>
        <v>663.61500000000001</v>
      </c>
      <c r="F845" s="58">
        <v>290.61</v>
      </c>
      <c r="G845" s="18"/>
      <c r="H845" s="100"/>
    </row>
    <row r="846" spans="1:9" ht="15" customHeight="1" x14ac:dyDescent="0.25">
      <c r="A846" s="81">
        <v>3224</v>
      </c>
      <c r="B846" s="81" t="s">
        <v>374</v>
      </c>
      <c r="C846" s="81"/>
      <c r="D846" s="17">
        <v>265.45</v>
      </c>
      <c r="E846" s="236">
        <f t="shared" si="47"/>
        <v>132.72499999999999</v>
      </c>
      <c r="F846" s="58">
        <v>57.56</v>
      </c>
      <c r="G846" s="18"/>
      <c r="H846" s="100"/>
    </row>
    <row r="847" spans="1:9" ht="24.95" customHeight="1" x14ac:dyDescent="0.25">
      <c r="A847" s="43" t="s">
        <v>336</v>
      </c>
      <c r="B847" s="105" t="s">
        <v>341</v>
      </c>
      <c r="C847" s="104"/>
      <c r="D847" s="139">
        <f>D848+D859</f>
        <v>14400.41</v>
      </c>
      <c r="E847" s="273">
        <f t="shared" si="47"/>
        <v>7200.2049999999999</v>
      </c>
      <c r="F847" s="139">
        <f>F859+F848</f>
        <v>6271.8600000000006</v>
      </c>
      <c r="G847" s="104"/>
      <c r="H847" s="100"/>
      <c r="I847" s="240"/>
    </row>
    <row r="848" spans="1:9" x14ac:dyDescent="0.25">
      <c r="A848" s="14">
        <v>3</v>
      </c>
      <c r="B848" s="14" t="s">
        <v>2</v>
      </c>
      <c r="C848" s="208"/>
      <c r="D848" s="209">
        <f>D849</f>
        <v>12409.57</v>
      </c>
      <c r="E848" s="209">
        <f t="shared" si="47"/>
        <v>6204.7849999999999</v>
      </c>
      <c r="F848" s="209">
        <f>F849</f>
        <v>6271.8600000000006</v>
      </c>
      <c r="G848" s="303"/>
      <c r="H848" s="8"/>
    </row>
    <row r="849" spans="1:10" x14ac:dyDescent="0.25">
      <c r="A849" s="83">
        <v>32</v>
      </c>
      <c r="B849" s="83" t="s">
        <v>212</v>
      </c>
      <c r="C849" s="83"/>
      <c r="D849" s="198">
        <f>D850+D855</f>
        <v>12409.57</v>
      </c>
      <c r="E849" s="198">
        <f t="shared" si="47"/>
        <v>6204.7849999999999</v>
      </c>
      <c r="F849" s="198">
        <f>F850+F855</f>
        <v>6271.8600000000006</v>
      </c>
      <c r="G849" s="200"/>
      <c r="H849" s="8"/>
    </row>
    <row r="850" spans="1:10" x14ac:dyDescent="0.25">
      <c r="A850" s="294">
        <v>322</v>
      </c>
      <c r="B850" s="294" t="s">
        <v>70</v>
      </c>
      <c r="C850" s="294"/>
      <c r="D850" s="298">
        <f>SUM(D851:D854)</f>
        <v>9954.2099999999991</v>
      </c>
      <c r="E850" s="276">
        <f t="shared" si="47"/>
        <v>4977.1049999999996</v>
      </c>
      <c r="F850" s="298">
        <f>SUM(F851:F854)</f>
        <v>3196.63</v>
      </c>
      <c r="G850" s="274"/>
      <c r="H850" s="8"/>
    </row>
    <row r="851" spans="1:10" x14ac:dyDescent="0.25">
      <c r="A851" s="81">
        <v>3221</v>
      </c>
      <c r="B851" s="81" t="s">
        <v>71</v>
      </c>
      <c r="C851" s="81"/>
      <c r="D851" s="17">
        <v>1327.23</v>
      </c>
      <c r="E851" s="236">
        <f t="shared" si="47"/>
        <v>663.61500000000001</v>
      </c>
      <c r="F851" s="17">
        <v>745.13</v>
      </c>
      <c r="G851" s="18"/>
      <c r="H851" s="8"/>
      <c r="J851" s="231"/>
    </row>
    <row r="852" spans="1:10" x14ac:dyDescent="0.25">
      <c r="A852" s="81">
        <v>3223</v>
      </c>
      <c r="B852" s="81" t="s">
        <v>73</v>
      </c>
      <c r="C852" s="81"/>
      <c r="D852" s="17">
        <v>2654.46</v>
      </c>
      <c r="E852" s="236">
        <f t="shared" si="47"/>
        <v>1327.23</v>
      </c>
      <c r="F852" s="17">
        <v>0</v>
      </c>
      <c r="G852" s="18"/>
      <c r="H852" s="8"/>
      <c r="J852" s="231"/>
    </row>
    <row r="853" spans="1:10" x14ac:dyDescent="0.25">
      <c r="A853" s="81">
        <v>3224</v>
      </c>
      <c r="B853" s="82" t="s">
        <v>308</v>
      </c>
      <c r="C853" s="81"/>
      <c r="D853" s="17">
        <v>1990.84</v>
      </c>
      <c r="E853" s="236">
        <f t="shared" si="47"/>
        <v>995.42</v>
      </c>
      <c r="F853" s="17">
        <v>2219.63</v>
      </c>
      <c r="G853" s="18"/>
      <c r="H853" s="8"/>
    </row>
    <row r="854" spans="1:10" x14ac:dyDescent="0.25">
      <c r="A854" s="81">
        <v>3225</v>
      </c>
      <c r="B854" s="82" t="s">
        <v>373</v>
      </c>
      <c r="C854" s="81"/>
      <c r="D854" s="17">
        <v>3981.68</v>
      </c>
      <c r="E854" s="236">
        <f t="shared" si="47"/>
        <v>1990.84</v>
      </c>
      <c r="F854" s="17">
        <v>231.87</v>
      </c>
      <c r="G854" s="18"/>
      <c r="H854" s="8"/>
    </row>
    <row r="855" spans="1:10" x14ac:dyDescent="0.25">
      <c r="A855" s="294">
        <v>323</v>
      </c>
      <c r="B855" s="294" t="s">
        <v>77</v>
      </c>
      <c r="C855" s="294"/>
      <c r="D855" s="298">
        <f>SUM(D856:D858)</f>
        <v>2455.36</v>
      </c>
      <c r="E855" s="276">
        <f t="shared" si="47"/>
        <v>1227.68</v>
      </c>
      <c r="F855" s="298">
        <f>SUM(F856:F858)</f>
        <v>3075.2300000000005</v>
      </c>
      <c r="G855" s="274"/>
      <c r="H855" s="8"/>
    </row>
    <row r="856" spans="1:10" x14ac:dyDescent="0.25">
      <c r="A856" s="81">
        <v>3232</v>
      </c>
      <c r="B856" s="81" t="s">
        <v>79</v>
      </c>
      <c r="C856" s="81"/>
      <c r="D856" s="17">
        <v>1128.1400000000001</v>
      </c>
      <c r="E856" s="236">
        <f t="shared" si="47"/>
        <v>564.07000000000005</v>
      </c>
      <c r="F856" s="17">
        <v>2590.5500000000002</v>
      </c>
      <c r="G856" s="18"/>
      <c r="H856" s="8"/>
    </row>
    <row r="857" spans="1:10" x14ac:dyDescent="0.25">
      <c r="A857" s="81">
        <v>3234</v>
      </c>
      <c r="B857" s="81" t="s">
        <v>81</v>
      </c>
      <c r="C857" s="81"/>
      <c r="D857" s="17">
        <v>464.53</v>
      </c>
      <c r="E857" s="236">
        <f t="shared" si="47"/>
        <v>232.26499999999999</v>
      </c>
      <c r="F857" s="17">
        <v>142.78</v>
      </c>
      <c r="G857" s="18"/>
      <c r="H857" s="8"/>
    </row>
    <row r="858" spans="1:10" x14ac:dyDescent="0.25">
      <c r="A858" s="81">
        <v>3239</v>
      </c>
      <c r="B858" s="81" t="s">
        <v>86</v>
      </c>
      <c r="C858" s="81"/>
      <c r="D858" s="17">
        <v>862.69</v>
      </c>
      <c r="E858" s="236">
        <f t="shared" si="47"/>
        <v>431.34500000000003</v>
      </c>
      <c r="F858" s="17">
        <v>341.9</v>
      </c>
      <c r="G858" s="18"/>
      <c r="H858" s="8"/>
    </row>
    <row r="859" spans="1:10" x14ac:dyDescent="0.25">
      <c r="A859" s="14">
        <v>4</v>
      </c>
      <c r="B859" s="14" t="s">
        <v>217</v>
      </c>
      <c r="C859" s="208"/>
      <c r="D859" s="209">
        <f>SUM(D860)</f>
        <v>1990.84</v>
      </c>
      <c r="E859" s="209">
        <f t="shared" si="47"/>
        <v>995.42</v>
      </c>
      <c r="F859" s="209">
        <f>SUM(F860)</f>
        <v>0</v>
      </c>
      <c r="G859" s="303"/>
      <c r="H859" s="8"/>
    </row>
    <row r="860" spans="1:10" ht="19.5" x14ac:dyDescent="0.25">
      <c r="A860" s="83">
        <v>42</v>
      </c>
      <c r="B860" s="55" t="s">
        <v>222</v>
      </c>
      <c r="C860" s="83"/>
      <c r="D860" s="198">
        <f>SUM(D861)</f>
        <v>1990.84</v>
      </c>
      <c r="E860" s="198">
        <f t="shared" si="47"/>
        <v>995.42</v>
      </c>
      <c r="F860" s="198">
        <f>SUM(F861)</f>
        <v>0</v>
      </c>
      <c r="G860" s="200"/>
      <c r="H860" s="8"/>
    </row>
    <row r="861" spans="1:10" x14ac:dyDescent="0.25">
      <c r="A861" s="294">
        <v>422</v>
      </c>
      <c r="B861" s="294" t="s">
        <v>118</v>
      </c>
      <c r="C861" s="294"/>
      <c r="D861" s="298">
        <f>SUM(D862)</f>
        <v>1990.84</v>
      </c>
      <c r="E861" s="276">
        <f t="shared" si="47"/>
        <v>995.42</v>
      </c>
      <c r="F861" s="298">
        <f>SUM(F862)</f>
        <v>0</v>
      </c>
      <c r="G861" s="274"/>
      <c r="H861" s="8"/>
    </row>
    <row r="862" spans="1:10" x14ac:dyDescent="0.25">
      <c r="A862" s="81">
        <v>4227</v>
      </c>
      <c r="B862" s="81" t="s">
        <v>123</v>
      </c>
      <c r="C862" s="81"/>
      <c r="D862" s="17">
        <v>1990.84</v>
      </c>
      <c r="E862" s="236">
        <f t="shared" si="47"/>
        <v>995.42</v>
      </c>
      <c r="F862" s="58">
        <v>0</v>
      </c>
      <c r="G862" s="18"/>
      <c r="H862" s="8"/>
    </row>
    <row r="863" spans="1:10" ht="30" customHeight="1" x14ac:dyDescent="0.25">
      <c r="A863" s="682"/>
      <c r="B863" s="683"/>
      <c r="C863" s="683"/>
      <c r="D863" s="683"/>
      <c r="E863" s="683"/>
      <c r="F863" s="683"/>
      <c r="G863" s="771"/>
      <c r="H863" s="8"/>
    </row>
    <row r="864" spans="1:10" ht="30" customHeight="1" x14ac:dyDescent="0.25">
      <c r="A864" s="52" t="s">
        <v>204</v>
      </c>
      <c r="B864" s="119" t="s">
        <v>210</v>
      </c>
      <c r="C864" s="52" t="s">
        <v>209</v>
      </c>
      <c r="D864" s="53">
        <f>D866</f>
        <v>16520.000000000004</v>
      </c>
      <c r="E864" s="53">
        <f>D864/2</f>
        <v>8260.0000000000018</v>
      </c>
      <c r="F864" s="53">
        <f>F866</f>
        <v>6036.8200000000006</v>
      </c>
      <c r="G864" s="54"/>
      <c r="H864" s="8"/>
    </row>
    <row r="865" spans="1:9" ht="30" customHeight="1" x14ac:dyDescent="0.25">
      <c r="A865" s="772"/>
      <c r="B865" s="773"/>
      <c r="C865" s="773"/>
      <c r="D865" s="773"/>
      <c r="E865" s="773"/>
      <c r="F865" s="773"/>
      <c r="G865" s="774"/>
      <c r="H865" s="8"/>
    </row>
    <row r="866" spans="1:9" ht="30" customHeight="1" x14ac:dyDescent="0.25">
      <c r="A866" s="113" t="s">
        <v>218</v>
      </c>
      <c r="B866" s="120" t="s">
        <v>280</v>
      </c>
      <c r="C866" s="113">
        <v>301</v>
      </c>
      <c r="D866" s="115">
        <f>D868+D905</f>
        <v>16520.000000000004</v>
      </c>
      <c r="E866" s="115">
        <f>D866/2</f>
        <v>8260.0000000000018</v>
      </c>
      <c r="F866" s="115">
        <f>F868+F898+F905</f>
        <v>6036.8200000000006</v>
      </c>
      <c r="G866" s="116"/>
      <c r="H866" s="88"/>
    </row>
    <row r="867" spans="1:9" ht="15" customHeight="1" x14ac:dyDescent="0.25">
      <c r="A867" s="772"/>
      <c r="B867" s="773"/>
      <c r="C867" s="773"/>
      <c r="D867" s="773"/>
      <c r="E867" s="773"/>
      <c r="F867" s="773"/>
      <c r="G867" s="774"/>
      <c r="H867" s="88"/>
    </row>
    <row r="868" spans="1:9" ht="30" customHeight="1" x14ac:dyDescent="0.25">
      <c r="A868" s="141" t="s">
        <v>5</v>
      </c>
      <c r="B868" s="147" t="s">
        <v>282</v>
      </c>
      <c r="C868" s="143" t="s">
        <v>281</v>
      </c>
      <c r="D868" s="144">
        <f>D869+D887+D892</f>
        <v>11874.700000000003</v>
      </c>
      <c r="E868" s="144">
        <f>D868/2</f>
        <v>5937.3500000000013</v>
      </c>
      <c r="F868" s="144">
        <f>F869+F887+F892</f>
        <v>4703.3600000000006</v>
      </c>
      <c r="G868" s="145"/>
      <c r="H868" s="8"/>
    </row>
    <row r="869" spans="1:9" ht="24.95" customHeight="1" x14ac:dyDescent="0.25">
      <c r="A869" s="133" t="s">
        <v>335</v>
      </c>
      <c r="B869" s="131" t="s">
        <v>342</v>
      </c>
      <c r="C869" s="226"/>
      <c r="D869" s="232">
        <f>D870</f>
        <v>11740.650000000003</v>
      </c>
      <c r="E869" s="273">
        <f t="shared" ref="E869:E896" si="48">D869/2</f>
        <v>5870.3250000000016</v>
      </c>
      <c r="F869" s="232">
        <f>F870</f>
        <v>4703.3600000000006</v>
      </c>
      <c r="G869" s="226"/>
      <c r="H869" s="101"/>
      <c r="I869" s="238"/>
    </row>
    <row r="870" spans="1:9" x14ac:dyDescent="0.25">
      <c r="A870" s="14">
        <v>3</v>
      </c>
      <c r="B870" s="14" t="s">
        <v>2</v>
      </c>
      <c r="C870" s="208"/>
      <c r="D870" s="209">
        <f>D871+D883</f>
        <v>11740.650000000003</v>
      </c>
      <c r="E870" s="209">
        <f t="shared" si="48"/>
        <v>5870.3250000000016</v>
      </c>
      <c r="F870" s="209">
        <f>F871+F883</f>
        <v>4703.3600000000006</v>
      </c>
      <c r="G870" s="303"/>
      <c r="H870" s="8"/>
    </row>
    <row r="871" spans="1:9" x14ac:dyDescent="0.25">
      <c r="A871" s="83">
        <v>32</v>
      </c>
      <c r="B871" s="83" t="s">
        <v>212</v>
      </c>
      <c r="C871" s="83"/>
      <c r="D871" s="198">
        <f>D872+D875+D880</f>
        <v>11342.450000000003</v>
      </c>
      <c r="E871" s="198">
        <f t="shared" si="48"/>
        <v>5671.2250000000013</v>
      </c>
      <c r="F871" s="198">
        <f>F872+F875+F880</f>
        <v>4606.630000000001</v>
      </c>
      <c r="G871" s="12"/>
      <c r="H871" s="89"/>
    </row>
    <row r="872" spans="1:9" x14ac:dyDescent="0.25">
      <c r="A872" s="294">
        <v>322</v>
      </c>
      <c r="B872" s="294" t="s">
        <v>70</v>
      </c>
      <c r="C872" s="294"/>
      <c r="D872" s="298">
        <f>SUM(D873:D874)</f>
        <v>566.70000000000005</v>
      </c>
      <c r="E872" s="276">
        <f t="shared" si="48"/>
        <v>283.35000000000002</v>
      </c>
      <c r="F872" s="298">
        <f>SUM(F873:F874)</f>
        <v>94.06</v>
      </c>
      <c r="G872" s="274"/>
      <c r="H872" s="8"/>
    </row>
    <row r="873" spans="1:9" x14ac:dyDescent="0.25">
      <c r="A873" s="81">
        <v>3221</v>
      </c>
      <c r="B873" s="81" t="s">
        <v>71</v>
      </c>
      <c r="C873" s="81"/>
      <c r="D873" s="17">
        <v>504.05</v>
      </c>
      <c r="E873" s="236">
        <f t="shared" si="48"/>
        <v>252.02500000000001</v>
      </c>
      <c r="F873" s="17">
        <v>94.06</v>
      </c>
      <c r="G873" s="18"/>
      <c r="H873" s="8"/>
    </row>
    <row r="874" spans="1:9" x14ac:dyDescent="0.25">
      <c r="A874" s="81">
        <v>3225</v>
      </c>
      <c r="B874" s="81" t="s">
        <v>373</v>
      </c>
      <c r="C874" s="81"/>
      <c r="D874" s="17">
        <v>62.65</v>
      </c>
      <c r="E874" s="236">
        <f t="shared" si="48"/>
        <v>31.324999999999999</v>
      </c>
      <c r="F874" s="17">
        <v>0</v>
      </c>
      <c r="G874" s="18"/>
      <c r="H874" s="8"/>
    </row>
    <row r="875" spans="1:9" x14ac:dyDescent="0.25">
      <c r="A875" s="294">
        <v>323</v>
      </c>
      <c r="B875" s="294" t="s">
        <v>77</v>
      </c>
      <c r="C875" s="294"/>
      <c r="D875" s="298">
        <f>SUM(D876:D879)</f>
        <v>10477.130000000001</v>
      </c>
      <c r="E875" s="276">
        <f t="shared" si="48"/>
        <v>5238.5650000000005</v>
      </c>
      <c r="F875" s="298">
        <f>SUM(F876:F879)</f>
        <v>4512.5700000000006</v>
      </c>
      <c r="G875" s="274"/>
      <c r="H875" s="8"/>
    </row>
    <row r="876" spans="1:9" x14ac:dyDescent="0.25">
      <c r="A876" s="81">
        <v>3231</v>
      </c>
      <c r="B876" s="81" t="s">
        <v>78</v>
      </c>
      <c r="C876" s="81"/>
      <c r="D876" s="17">
        <v>715.37</v>
      </c>
      <c r="E876" s="236">
        <f t="shared" si="48"/>
        <v>357.685</v>
      </c>
      <c r="F876" s="17">
        <v>272.01</v>
      </c>
      <c r="G876" s="18"/>
      <c r="H876" s="8"/>
    </row>
    <row r="877" spans="1:9" x14ac:dyDescent="0.25">
      <c r="A877" s="81">
        <v>3237</v>
      </c>
      <c r="B877" s="81" t="s">
        <v>84</v>
      </c>
      <c r="C877" s="81"/>
      <c r="D877" s="17">
        <v>9529.5</v>
      </c>
      <c r="E877" s="236">
        <f t="shared" si="48"/>
        <v>4764.75</v>
      </c>
      <c r="F877" s="17">
        <v>4240.5600000000004</v>
      </c>
      <c r="G877" s="18"/>
      <c r="H877" s="8"/>
    </row>
    <row r="878" spans="1:9" x14ac:dyDescent="0.25">
      <c r="A878" s="81">
        <v>3238</v>
      </c>
      <c r="B878" s="81" t="s">
        <v>85</v>
      </c>
      <c r="C878" s="81"/>
      <c r="D878" s="17">
        <v>99.54</v>
      </c>
      <c r="E878" s="236">
        <f t="shared" si="48"/>
        <v>49.77</v>
      </c>
      <c r="F878" s="17">
        <v>0</v>
      </c>
      <c r="G878" s="18"/>
      <c r="H878" s="8"/>
    </row>
    <row r="879" spans="1:9" x14ac:dyDescent="0.25">
      <c r="A879" s="81">
        <v>3239</v>
      </c>
      <c r="B879" s="81" t="s">
        <v>86</v>
      </c>
      <c r="C879" s="81"/>
      <c r="D879" s="17">
        <v>132.72</v>
      </c>
      <c r="E879" s="236">
        <f t="shared" si="48"/>
        <v>66.36</v>
      </c>
      <c r="F879" s="17">
        <v>0</v>
      </c>
      <c r="G879" s="18"/>
      <c r="H879" s="8"/>
    </row>
    <row r="880" spans="1:9" x14ac:dyDescent="0.25">
      <c r="A880" s="294">
        <v>329</v>
      </c>
      <c r="B880" s="294" t="s">
        <v>87</v>
      </c>
      <c r="C880" s="294"/>
      <c r="D880" s="298">
        <f>SUM(D881:D882)</f>
        <v>298.62</v>
      </c>
      <c r="E880" s="276">
        <f t="shared" si="48"/>
        <v>149.31</v>
      </c>
      <c r="F880" s="298">
        <f>SUM(F881:F882)</f>
        <v>0</v>
      </c>
      <c r="G880" s="274"/>
      <c r="H880" s="8"/>
    </row>
    <row r="881" spans="1:9" x14ac:dyDescent="0.25">
      <c r="A881" s="81">
        <v>3293</v>
      </c>
      <c r="B881" s="81" t="s">
        <v>90</v>
      </c>
      <c r="C881" s="81"/>
      <c r="D881" s="17">
        <v>132.72</v>
      </c>
      <c r="E881" s="236">
        <f t="shared" si="48"/>
        <v>66.36</v>
      </c>
      <c r="F881" s="17">
        <v>0</v>
      </c>
      <c r="G881" s="18"/>
      <c r="H881" s="8"/>
    </row>
    <row r="882" spans="1:9" x14ac:dyDescent="0.25">
      <c r="A882" s="81">
        <v>3299</v>
      </c>
      <c r="B882" s="81" t="s">
        <v>87</v>
      </c>
      <c r="C882" s="81"/>
      <c r="D882" s="17">
        <v>165.9</v>
      </c>
      <c r="E882" s="236">
        <f t="shared" si="48"/>
        <v>82.95</v>
      </c>
      <c r="F882" s="17">
        <v>0</v>
      </c>
      <c r="G882" s="18"/>
      <c r="H882" s="8"/>
    </row>
    <row r="883" spans="1:9" x14ac:dyDescent="0.25">
      <c r="A883" s="83">
        <v>34</v>
      </c>
      <c r="B883" s="83" t="s">
        <v>213</v>
      </c>
      <c r="C883" s="83"/>
      <c r="D883" s="198">
        <f>D884</f>
        <v>398.2</v>
      </c>
      <c r="E883" s="198">
        <f t="shared" si="48"/>
        <v>199.1</v>
      </c>
      <c r="F883" s="198">
        <f>F884</f>
        <v>96.73</v>
      </c>
      <c r="G883" s="12"/>
      <c r="H883" s="8"/>
    </row>
    <row r="884" spans="1:9" x14ac:dyDescent="0.25">
      <c r="A884" s="294">
        <v>343</v>
      </c>
      <c r="B884" s="294" t="s">
        <v>95</v>
      </c>
      <c r="C884" s="294"/>
      <c r="D884" s="298">
        <f>SUM(D885:D886)</f>
        <v>398.2</v>
      </c>
      <c r="E884" s="276">
        <f t="shared" si="48"/>
        <v>199.1</v>
      </c>
      <c r="F884" s="298">
        <f>SUM(F885:F886)</f>
        <v>96.73</v>
      </c>
      <c r="G884" s="274"/>
      <c r="H884" s="8"/>
    </row>
    <row r="885" spans="1:9" x14ac:dyDescent="0.25">
      <c r="A885" s="81">
        <v>3431</v>
      </c>
      <c r="B885" s="81" t="s">
        <v>96</v>
      </c>
      <c r="C885" s="81"/>
      <c r="D885" s="17">
        <v>265.45999999999998</v>
      </c>
      <c r="E885" s="236">
        <f t="shared" si="48"/>
        <v>132.72999999999999</v>
      </c>
      <c r="F885" s="17">
        <v>96.73</v>
      </c>
      <c r="G885" s="18"/>
      <c r="H885" s="8"/>
    </row>
    <row r="886" spans="1:9" x14ac:dyDescent="0.25">
      <c r="A886" s="81">
        <v>3434</v>
      </c>
      <c r="B886" s="25" t="s">
        <v>376</v>
      </c>
      <c r="C886" s="25"/>
      <c r="D886" s="90">
        <v>132.74</v>
      </c>
      <c r="E886" s="236">
        <f t="shared" si="48"/>
        <v>66.37</v>
      </c>
      <c r="F886" s="128">
        <v>0</v>
      </c>
      <c r="G886" s="90"/>
      <c r="H886" s="8"/>
    </row>
    <row r="887" spans="1:9" ht="24.95" customHeight="1" x14ac:dyDescent="0.25">
      <c r="A887" s="43" t="s">
        <v>345</v>
      </c>
      <c r="B887" s="105" t="s">
        <v>346</v>
      </c>
      <c r="C887" s="104"/>
      <c r="D887" s="139">
        <f>D888</f>
        <v>1.05</v>
      </c>
      <c r="E887" s="273">
        <f t="shared" si="48"/>
        <v>0.52500000000000002</v>
      </c>
      <c r="F887" s="139">
        <f>F888</f>
        <v>0</v>
      </c>
      <c r="G887" s="104"/>
      <c r="H887" s="8"/>
      <c r="I887" s="242"/>
    </row>
    <row r="888" spans="1:9" x14ac:dyDescent="0.25">
      <c r="A888" s="14">
        <v>3</v>
      </c>
      <c r="B888" s="14" t="s">
        <v>2</v>
      </c>
      <c r="C888" s="208"/>
      <c r="D888" s="209">
        <f>SUM(D889)</f>
        <v>1.05</v>
      </c>
      <c r="E888" s="209">
        <f t="shared" si="48"/>
        <v>0.52500000000000002</v>
      </c>
      <c r="F888" s="209">
        <f>SUM(F889)</f>
        <v>0</v>
      </c>
      <c r="G888" s="303"/>
      <c r="H888" s="8"/>
    </row>
    <row r="889" spans="1:9" x14ac:dyDescent="0.25">
      <c r="A889" s="83">
        <v>32</v>
      </c>
      <c r="B889" s="83" t="s">
        <v>212</v>
      </c>
      <c r="C889" s="83"/>
      <c r="D889" s="198">
        <f>SUM(D890)</f>
        <v>1.05</v>
      </c>
      <c r="E889" s="198">
        <f t="shared" si="48"/>
        <v>0.52500000000000002</v>
      </c>
      <c r="F889" s="198">
        <f>SUM(F890)</f>
        <v>0</v>
      </c>
      <c r="G889" s="12"/>
      <c r="H889" s="8"/>
    </row>
    <row r="890" spans="1:9" x14ac:dyDescent="0.25">
      <c r="A890" s="294">
        <v>322</v>
      </c>
      <c r="B890" s="294" t="s">
        <v>70</v>
      </c>
      <c r="C890" s="320"/>
      <c r="D890" s="317">
        <f>SUM(D891)</f>
        <v>1.05</v>
      </c>
      <c r="E890" s="276">
        <f t="shared" si="48"/>
        <v>0.52500000000000002</v>
      </c>
      <c r="F890" s="318">
        <f>SUM(F891)</f>
        <v>0</v>
      </c>
      <c r="G890" s="317"/>
      <c r="H890" s="8"/>
    </row>
    <row r="891" spans="1:9" x14ac:dyDescent="0.25">
      <c r="A891" s="81">
        <v>3225</v>
      </c>
      <c r="B891" s="81" t="s">
        <v>373</v>
      </c>
      <c r="C891" s="25"/>
      <c r="D891" s="90">
        <v>1.05</v>
      </c>
      <c r="E891" s="236">
        <f t="shared" si="48"/>
        <v>0.52500000000000002</v>
      </c>
      <c r="F891" s="128">
        <v>0</v>
      </c>
      <c r="G891" s="90"/>
      <c r="H891" s="8"/>
    </row>
    <row r="892" spans="1:9" ht="24.95" customHeight="1" x14ac:dyDescent="0.25">
      <c r="A892" s="233" t="s">
        <v>377</v>
      </c>
      <c r="B892" s="234" t="s">
        <v>378</v>
      </c>
      <c r="C892" s="131"/>
      <c r="D892" s="139">
        <f>D893</f>
        <v>133</v>
      </c>
      <c r="E892" s="273">
        <f t="shared" si="48"/>
        <v>66.5</v>
      </c>
      <c r="F892" s="139">
        <f>F893</f>
        <v>0</v>
      </c>
      <c r="G892" s="104"/>
      <c r="H892" s="8"/>
      <c r="I892" s="245"/>
    </row>
    <row r="893" spans="1:9" x14ac:dyDescent="0.25">
      <c r="A893" s="14">
        <v>3</v>
      </c>
      <c r="B893" s="14" t="s">
        <v>2</v>
      </c>
      <c r="C893" s="208"/>
      <c r="D893" s="209">
        <f>SUM(D894)</f>
        <v>133</v>
      </c>
      <c r="E893" s="209">
        <f t="shared" si="48"/>
        <v>66.5</v>
      </c>
      <c r="F893" s="209">
        <f>SUM(F894)</f>
        <v>0</v>
      </c>
      <c r="G893" s="303"/>
      <c r="H893" s="8"/>
    </row>
    <row r="894" spans="1:9" x14ac:dyDescent="0.25">
      <c r="A894" s="83">
        <v>32</v>
      </c>
      <c r="B894" s="83" t="s">
        <v>212</v>
      </c>
      <c r="C894" s="83"/>
      <c r="D894" s="198">
        <f>SUM(D895)</f>
        <v>133</v>
      </c>
      <c r="E894" s="198">
        <f t="shared" si="48"/>
        <v>66.5</v>
      </c>
      <c r="F894" s="198">
        <f>SUM(F895)</f>
        <v>0</v>
      </c>
      <c r="G894" s="200"/>
      <c r="H894" s="8"/>
    </row>
    <row r="895" spans="1:9" x14ac:dyDescent="0.25">
      <c r="A895" s="294">
        <v>322</v>
      </c>
      <c r="B895" s="294" t="s">
        <v>70</v>
      </c>
      <c r="C895" s="320"/>
      <c r="D895" s="318">
        <f>SUM(D896)</f>
        <v>133</v>
      </c>
      <c r="E895" s="276">
        <f t="shared" si="48"/>
        <v>66.5</v>
      </c>
      <c r="F895" s="318">
        <f>SUM(F896)</f>
        <v>0</v>
      </c>
      <c r="G895" s="317"/>
      <c r="H895" s="8"/>
    </row>
    <row r="896" spans="1:9" x14ac:dyDescent="0.25">
      <c r="A896" s="81">
        <v>3221</v>
      </c>
      <c r="B896" s="81" t="s">
        <v>71</v>
      </c>
      <c r="C896" s="25"/>
      <c r="D896" s="128">
        <v>133</v>
      </c>
      <c r="E896" s="236">
        <f t="shared" si="48"/>
        <v>66.5</v>
      </c>
      <c r="F896" s="128">
        <v>0</v>
      </c>
      <c r="G896" s="90"/>
      <c r="H896" s="8"/>
    </row>
    <row r="897" spans="1:9" ht="24.95" customHeight="1" x14ac:dyDescent="0.25">
      <c r="A897" s="645"/>
      <c r="B897" s="646"/>
      <c r="C897" s="646"/>
      <c r="D897" s="646"/>
      <c r="E897" s="646"/>
      <c r="F897" s="646"/>
      <c r="G897" s="769"/>
      <c r="H897" s="8"/>
    </row>
    <row r="898" spans="1:9" ht="30" customHeight="1" x14ac:dyDescent="0.25">
      <c r="A898" s="227" t="s">
        <v>5</v>
      </c>
      <c r="B898" s="147" t="s">
        <v>381</v>
      </c>
      <c r="C898" s="143" t="s">
        <v>380</v>
      </c>
      <c r="D898" s="144">
        <f>D899+D905</f>
        <v>4645.3</v>
      </c>
      <c r="E898" s="144">
        <f>D898/2</f>
        <v>2322.65</v>
      </c>
      <c r="F898" s="144">
        <f>F899</f>
        <v>237.35</v>
      </c>
      <c r="G898" s="145"/>
      <c r="H898" s="8"/>
    </row>
    <row r="899" spans="1:9" ht="24.95" customHeight="1" x14ac:dyDescent="0.25">
      <c r="A899" s="133" t="s">
        <v>337</v>
      </c>
      <c r="B899" s="131" t="s">
        <v>340</v>
      </c>
      <c r="C899" s="92"/>
      <c r="D899" s="139">
        <f>D900</f>
        <v>0</v>
      </c>
      <c r="E899" s="273">
        <f t="shared" ref="E899:E903" si="49">D899/2</f>
        <v>0</v>
      </c>
      <c r="F899" s="139">
        <f>F900</f>
        <v>237.35</v>
      </c>
      <c r="G899" s="92"/>
      <c r="H899" s="8"/>
      <c r="I899" s="241"/>
    </row>
    <row r="900" spans="1:9" x14ac:dyDescent="0.25">
      <c r="A900" s="14">
        <v>4</v>
      </c>
      <c r="B900" s="14" t="s">
        <v>217</v>
      </c>
      <c r="C900" s="208"/>
      <c r="D900" s="209">
        <f>D901</f>
        <v>0</v>
      </c>
      <c r="E900" s="209">
        <f t="shared" si="49"/>
        <v>0</v>
      </c>
      <c r="F900" s="209">
        <f>F901</f>
        <v>237.35</v>
      </c>
      <c r="G900" s="303"/>
      <c r="H900" s="8"/>
    </row>
    <row r="901" spans="1:9" x14ac:dyDescent="0.25">
      <c r="A901" s="83">
        <v>42</v>
      </c>
      <c r="B901" s="55" t="s">
        <v>379</v>
      </c>
      <c r="C901" s="83"/>
      <c r="D901" s="198">
        <f>D902+D904</f>
        <v>0</v>
      </c>
      <c r="E901" s="198">
        <f t="shared" si="49"/>
        <v>0</v>
      </c>
      <c r="F901" s="198">
        <f>F902+F904</f>
        <v>237.35</v>
      </c>
      <c r="G901" s="200"/>
      <c r="H901" s="8"/>
    </row>
    <row r="902" spans="1:9" x14ac:dyDescent="0.25">
      <c r="A902" s="294">
        <v>422</v>
      </c>
      <c r="B902" s="294" t="s">
        <v>118</v>
      </c>
      <c r="C902" s="294"/>
      <c r="D902" s="276">
        <f>SUM(D903)</f>
        <v>0</v>
      </c>
      <c r="E902" s="276">
        <f t="shared" si="49"/>
        <v>0</v>
      </c>
      <c r="F902" s="276">
        <f>SUM(F903)</f>
        <v>237.35</v>
      </c>
      <c r="G902" s="302"/>
      <c r="H902" s="8"/>
    </row>
    <row r="903" spans="1:9" x14ac:dyDescent="0.25">
      <c r="A903" s="22">
        <v>4221</v>
      </c>
      <c r="B903" s="235" t="s">
        <v>119</v>
      </c>
      <c r="C903" s="22"/>
      <c r="D903" s="236">
        <v>0</v>
      </c>
      <c r="E903" s="236">
        <f t="shared" si="49"/>
        <v>0</v>
      </c>
      <c r="F903" s="236">
        <v>237.35</v>
      </c>
      <c r="G903" s="237"/>
      <c r="H903" s="8"/>
    </row>
    <row r="904" spans="1:9" ht="30" customHeight="1" x14ac:dyDescent="0.25">
      <c r="A904" s="645"/>
      <c r="B904" s="646"/>
      <c r="C904" s="646"/>
      <c r="D904" s="646"/>
      <c r="E904" s="646"/>
      <c r="F904" s="646"/>
      <c r="G904" s="769"/>
      <c r="H904" s="8"/>
    </row>
    <row r="905" spans="1:9" ht="30" customHeight="1" x14ac:dyDescent="0.25">
      <c r="A905" s="227" t="s">
        <v>5</v>
      </c>
      <c r="B905" s="147" t="s">
        <v>284</v>
      </c>
      <c r="C905" s="143" t="s">
        <v>283</v>
      </c>
      <c r="D905" s="144">
        <f>D906+D911</f>
        <v>4645.3</v>
      </c>
      <c r="E905" s="144">
        <f>D905/2</f>
        <v>2322.65</v>
      </c>
      <c r="F905" s="144">
        <f>F912</f>
        <v>1096.1099999999999</v>
      </c>
      <c r="G905" s="145"/>
      <c r="H905" s="8"/>
    </row>
    <row r="906" spans="1:9" ht="24.95" customHeight="1" x14ac:dyDescent="0.25">
      <c r="A906" s="133" t="s">
        <v>335</v>
      </c>
      <c r="B906" s="131" t="s">
        <v>342</v>
      </c>
      <c r="C906" s="226"/>
      <c r="D906" s="232">
        <f>D907</f>
        <v>663.6</v>
      </c>
      <c r="E906" s="273">
        <f t="shared" ref="E906:E915" si="50">D906/2</f>
        <v>331.8</v>
      </c>
      <c r="F906" s="232">
        <f>F907</f>
        <v>0</v>
      </c>
      <c r="G906" s="226"/>
      <c r="H906" s="8"/>
      <c r="I906" s="238"/>
    </row>
    <row r="907" spans="1:9" ht="15" customHeight="1" x14ac:dyDescent="0.25">
      <c r="A907" s="14">
        <v>4</v>
      </c>
      <c r="B907" s="14" t="s">
        <v>217</v>
      </c>
      <c r="C907" s="208"/>
      <c r="D907" s="209">
        <f>SUM(D908)</f>
        <v>663.6</v>
      </c>
      <c r="E907" s="209">
        <f t="shared" si="50"/>
        <v>331.8</v>
      </c>
      <c r="F907" s="209">
        <f>SUM(F908)</f>
        <v>0</v>
      </c>
      <c r="G907" s="303"/>
      <c r="H907" s="8"/>
    </row>
    <row r="908" spans="1:9" ht="15" customHeight="1" x14ac:dyDescent="0.25">
      <c r="A908" s="83">
        <v>42</v>
      </c>
      <c r="B908" s="55" t="s">
        <v>379</v>
      </c>
      <c r="C908" s="83"/>
      <c r="D908" s="198">
        <f>SUM(D909)</f>
        <v>663.6</v>
      </c>
      <c r="E908" s="198">
        <f t="shared" si="50"/>
        <v>331.8</v>
      </c>
      <c r="F908" s="198">
        <f>SUM(F909)</f>
        <v>0</v>
      </c>
      <c r="G908" s="200"/>
      <c r="H908" s="8"/>
    </row>
    <row r="909" spans="1:9" ht="15" customHeight="1" x14ac:dyDescent="0.25">
      <c r="A909" s="294">
        <v>424</v>
      </c>
      <c r="B909" s="294" t="s">
        <v>285</v>
      </c>
      <c r="C909" s="294"/>
      <c r="D909" s="298">
        <f>SUM(D910)</f>
        <v>663.6</v>
      </c>
      <c r="E909" s="276">
        <f t="shared" si="50"/>
        <v>331.8</v>
      </c>
      <c r="F909" s="298">
        <f>SUM(F910)</f>
        <v>0</v>
      </c>
      <c r="G909" s="274"/>
      <c r="H909" s="8"/>
    </row>
    <row r="910" spans="1:9" ht="15" customHeight="1" x14ac:dyDescent="0.25">
      <c r="A910" s="81">
        <v>4241</v>
      </c>
      <c r="B910" s="81" t="s">
        <v>126</v>
      </c>
      <c r="C910" s="81"/>
      <c r="D910" s="17">
        <v>663.6</v>
      </c>
      <c r="E910" s="236">
        <f t="shared" si="50"/>
        <v>331.8</v>
      </c>
      <c r="F910" s="17">
        <v>0</v>
      </c>
      <c r="G910" s="18"/>
      <c r="H910" s="8"/>
    </row>
    <row r="911" spans="1:9" ht="24.95" customHeight="1" x14ac:dyDescent="0.25">
      <c r="A911" s="133" t="s">
        <v>337</v>
      </c>
      <c r="B911" s="131" t="s">
        <v>340</v>
      </c>
      <c r="C911" s="226"/>
      <c r="D911" s="232">
        <f>D912</f>
        <v>3981.7</v>
      </c>
      <c r="E911" s="273">
        <f t="shared" si="50"/>
        <v>1990.85</v>
      </c>
      <c r="F911" s="232">
        <f>F912</f>
        <v>1096.1099999999999</v>
      </c>
      <c r="G911" s="226"/>
      <c r="H911" s="8"/>
      <c r="I911" s="241"/>
    </row>
    <row r="912" spans="1:9" x14ac:dyDescent="0.25">
      <c r="A912" s="14">
        <v>4</v>
      </c>
      <c r="B912" s="14" t="s">
        <v>217</v>
      </c>
      <c r="C912" s="208"/>
      <c r="D912" s="209">
        <f>D913</f>
        <v>3981.7</v>
      </c>
      <c r="E912" s="209">
        <f t="shared" si="50"/>
        <v>1990.85</v>
      </c>
      <c r="F912" s="209">
        <f>F913</f>
        <v>1096.1099999999999</v>
      </c>
      <c r="G912" s="303"/>
      <c r="H912" s="8"/>
    </row>
    <row r="913" spans="1:15" ht="15" customHeight="1" x14ac:dyDescent="0.25">
      <c r="A913" s="83">
        <v>42</v>
      </c>
      <c r="B913" s="55" t="s">
        <v>379</v>
      </c>
      <c r="C913" s="83"/>
      <c r="D913" s="198">
        <f>SUM(D914)</f>
        <v>3981.7</v>
      </c>
      <c r="E913" s="198">
        <f t="shared" si="50"/>
        <v>1990.85</v>
      </c>
      <c r="F913" s="198">
        <f>SUM(F914)</f>
        <v>1096.1099999999999</v>
      </c>
      <c r="G913" s="200"/>
      <c r="H913" s="8"/>
    </row>
    <row r="914" spans="1:15" ht="15" customHeight="1" x14ac:dyDescent="0.25">
      <c r="A914" s="294">
        <v>424</v>
      </c>
      <c r="B914" s="294" t="s">
        <v>285</v>
      </c>
      <c r="C914" s="294"/>
      <c r="D914" s="298">
        <f>SUM(D915)</f>
        <v>3981.7</v>
      </c>
      <c r="E914" s="276">
        <f t="shared" si="50"/>
        <v>1990.85</v>
      </c>
      <c r="F914" s="298">
        <f>SUM(F915)</f>
        <v>1096.1099999999999</v>
      </c>
      <c r="G914" s="274"/>
      <c r="H914" s="100"/>
      <c r="I914" s="87"/>
      <c r="J914" s="87"/>
      <c r="K914" s="87"/>
    </row>
    <row r="915" spans="1:15" x14ac:dyDescent="0.25">
      <c r="A915" s="81">
        <v>4241</v>
      </c>
      <c r="B915" s="81" t="s">
        <v>126</v>
      </c>
      <c r="C915" s="81"/>
      <c r="D915" s="17">
        <v>3981.7</v>
      </c>
      <c r="E915" s="236">
        <f t="shared" si="50"/>
        <v>1990.85</v>
      </c>
      <c r="F915" s="17">
        <v>1096.1099999999999</v>
      </c>
      <c r="G915" s="18"/>
      <c r="H915" s="102"/>
      <c r="I915" s="87"/>
      <c r="J915" s="87"/>
      <c r="K915" s="87"/>
    </row>
    <row r="916" spans="1:15" x14ac:dyDescent="0.25">
      <c r="H916" s="102"/>
      <c r="I916" s="87"/>
      <c r="J916" s="87"/>
      <c r="K916" s="87"/>
    </row>
    <row r="917" spans="1:15" x14ac:dyDescent="0.25">
      <c r="H917" s="244"/>
      <c r="I917" s="321"/>
      <c r="J917" s="337"/>
      <c r="K917" s="321"/>
      <c r="L917" s="251"/>
      <c r="M917" s="323"/>
      <c r="N917" s="251"/>
      <c r="O917" s="323"/>
    </row>
    <row r="918" spans="1:15" x14ac:dyDescent="0.25">
      <c r="A918" s="671" t="s">
        <v>315</v>
      </c>
      <c r="B918" s="671"/>
      <c r="C918" s="671"/>
      <c r="D918" s="671"/>
      <c r="E918" s="671"/>
      <c r="F918" s="671"/>
      <c r="G918" s="671"/>
      <c r="H918" s="244"/>
      <c r="I918" s="321"/>
      <c r="J918" s="337"/>
      <c r="K918" s="321"/>
      <c r="L918" s="251"/>
      <c r="M918" s="322"/>
      <c r="N918" s="251"/>
      <c r="O918" s="322"/>
    </row>
    <row r="919" spans="1:15" x14ac:dyDescent="0.25">
      <c r="A919" s="672"/>
      <c r="B919" s="672"/>
      <c r="C919" s="672"/>
      <c r="D919" s="672"/>
      <c r="E919" s="672"/>
      <c r="F919" s="672"/>
      <c r="G919" s="672"/>
      <c r="I919" s="321"/>
      <c r="J919" s="337"/>
      <c r="K919" s="321"/>
      <c r="L919" s="251"/>
      <c r="M919" s="322"/>
      <c r="N919" s="251"/>
      <c r="O919" s="322"/>
    </row>
    <row r="920" spans="1:15" x14ac:dyDescent="0.25">
      <c r="A920" s="37" t="s">
        <v>434</v>
      </c>
      <c r="E920" s="364"/>
      <c r="F920" s="364"/>
      <c r="I920" s="321"/>
      <c r="J920" s="337"/>
      <c r="K920" s="321"/>
      <c r="L920" s="251"/>
      <c r="M920" s="323"/>
      <c r="N920" s="251"/>
      <c r="O920" s="323"/>
    </row>
    <row r="921" spans="1:15" x14ac:dyDescent="0.25">
      <c r="A921" s="371" t="s">
        <v>435</v>
      </c>
      <c r="B921" s="364"/>
      <c r="C921" s="364"/>
      <c r="D921" s="364"/>
      <c r="E921" s="364"/>
      <c r="I921" s="324"/>
      <c r="J921" s="337"/>
      <c r="K921" s="337"/>
      <c r="L921" s="251"/>
      <c r="M921" s="323"/>
      <c r="N921" s="251"/>
      <c r="O921" s="323"/>
    </row>
    <row r="922" spans="1:15" x14ac:dyDescent="0.25">
      <c r="A922" s="370"/>
      <c r="B922" s="364"/>
      <c r="C922" s="364"/>
      <c r="D922" s="364"/>
      <c r="E922" s="364"/>
      <c r="I922" s="324"/>
      <c r="J922" s="337"/>
      <c r="K922" s="337"/>
      <c r="L922" s="251"/>
      <c r="M922" s="323"/>
      <c r="N922" s="251"/>
      <c r="O922" s="323"/>
    </row>
    <row r="923" spans="1:15" x14ac:dyDescent="0.25">
      <c r="A923" s="370"/>
      <c r="B923" s="364"/>
      <c r="C923" s="364"/>
      <c r="D923" s="364"/>
      <c r="E923" s="364"/>
      <c r="I923" s="324"/>
      <c r="J923" s="337"/>
      <c r="K923" s="337"/>
      <c r="L923" s="251"/>
      <c r="M923" s="323"/>
      <c r="N923" s="251"/>
      <c r="O923" s="323"/>
    </row>
    <row r="924" spans="1:15" x14ac:dyDescent="0.25">
      <c r="A924" s="363" t="s">
        <v>430</v>
      </c>
      <c r="I924" s="324"/>
      <c r="J924" s="337"/>
      <c r="K924" s="337"/>
      <c r="L924" s="251"/>
      <c r="M924" s="323"/>
      <c r="N924" s="251"/>
      <c r="O924" s="323"/>
    </row>
    <row r="925" spans="1:15" x14ac:dyDescent="0.25">
      <c r="A925" s="86"/>
      <c r="I925" s="321"/>
      <c r="J925" s="337"/>
      <c r="K925" s="321"/>
      <c r="L925" s="251"/>
      <c r="M925" s="325"/>
      <c r="N925" s="326"/>
      <c r="O925" s="325"/>
    </row>
    <row r="926" spans="1:15" x14ac:dyDescent="0.25">
      <c r="A926" s="366" t="s">
        <v>439</v>
      </c>
      <c r="B926" s="366"/>
      <c r="C926" s="365"/>
      <c r="D926" s="7"/>
      <c r="E926" s="8"/>
      <c r="I926" s="87"/>
      <c r="J926" s="87"/>
      <c r="K926" s="87"/>
    </row>
    <row r="927" spans="1:15" x14ac:dyDescent="0.25">
      <c r="A927" s="770" t="s">
        <v>431</v>
      </c>
      <c r="B927" s="662"/>
      <c r="C927" s="662"/>
    </row>
    <row r="928" spans="1:15" x14ac:dyDescent="0.25">
      <c r="A928" s="37"/>
      <c r="B928" s="4"/>
      <c r="C928" s="4"/>
    </row>
    <row r="929" spans="1:6" x14ac:dyDescent="0.25">
      <c r="A929" s="37"/>
      <c r="B929" s="4"/>
      <c r="C929" s="363" t="s">
        <v>432</v>
      </c>
      <c r="D929" s="250"/>
      <c r="E929" s="250"/>
    </row>
    <row r="930" spans="1:6" x14ac:dyDescent="0.25">
      <c r="A930" s="366"/>
      <c r="B930" s="367"/>
      <c r="C930" s="368"/>
      <c r="D930" s="368" t="s">
        <v>433</v>
      </c>
      <c r="E930" s="369"/>
      <c r="F930" s="87"/>
    </row>
    <row r="931" spans="1:6" x14ac:dyDescent="0.25">
      <c r="A931" s="13"/>
      <c r="B931" s="87"/>
      <c r="C931" s="13"/>
      <c r="D931" s="88"/>
      <c r="E931" s="88"/>
      <c r="F931" s="88"/>
    </row>
    <row r="932" spans="1:6" x14ac:dyDescent="0.25">
      <c r="A932" s="244"/>
      <c r="B932" s="329"/>
      <c r="C932" s="63"/>
      <c r="D932" s="7"/>
      <c r="E932" s="7"/>
      <c r="F932" s="8"/>
    </row>
    <row r="933" spans="1:6" x14ac:dyDescent="0.25">
      <c r="A933" s="89"/>
      <c r="B933" s="89"/>
      <c r="C933" s="244"/>
      <c r="D933" s="7"/>
      <c r="E933" s="7"/>
      <c r="F933" s="8"/>
    </row>
    <row r="934" spans="1:6" x14ac:dyDescent="0.25">
      <c r="A934" s="89"/>
      <c r="B934" s="89"/>
      <c r="C934" s="244"/>
      <c r="D934" s="7"/>
      <c r="E934" s="7"/>
      <c r="F934" s="8"/>
    </row>
    <row r="935" spans="1:6" x14ac:dyDescent="0.25">
      <c r="A935" s="89"/>
      <c r="B935" s="89"/>
      <c r="C935" s="244"/>
      <c r="D935" s="7"/>
      <c r="E935" s="7"/>
      <c r="F935" s="8"/>
    </row>
    <row r="936" spans="1:6" x14ac:dyDescent="0.25">
      <c r="A936" s="244"/>
      <c r="B936" s="329"/>
      <c r="C936" s="63"/>
      <c r="D936" s="7"/>
      <c r="E936" s="7"/>
      <c r="F936" s="8"/>
    </row>
    <row r="937" spans="1:6" x14ac:dyDescent="0.25">
      <c r="A937" s="89"/>
      <c r="B937" s="89"/>
      <c r="C937" s="244"/>
      <c r="D937" s="7"/>
      <c r="E937" s="7"/>
      <c r="F937" s="8"/>
    </row>
    <row r="938" spans="1:6" x14ac:dyDescent="0.25">
      <c r="A938" s="89"/>
      <c r="B938" s="89"/>
      <c r="C938" s="244"/>
      <c r="D938" s="7"/>
      <c r="E938" s="7"/>
      <c r="F938" s="8"/>
    </row>
    <row r="939" spans="1:6" x14ac:dyDescent="0.25">
      <c r="A939" s="244"/>
      <c r="B939" s="329"/>
      <c r="C939" s="63"/>
      <c r="D939" s="7"/>
      <c r="E939" s="7"/>
      <c r="F939" s="8"/>
    </row>
    <row r="940" spans="1:6" x14ac:dyDescent="0.25">
      <c r="A940" s="89"/>
      <c r="B940" s="89"/>
      <c r="C940" s="244"/>
      <c r="D940" s="7"/>
      <c r="E940" s="7"/>
      <c r="F940" s="8"/>
    </row>
    <row r="941" spans="1:6" x14ac:dyDescent="0.25">
      <c r="A941" s="89"/>
      <c r="B941" s="89"/>
      <c r="C941" s="244"/>
      <c r="D941" s="7"/>
      <c r="E941" s="7"/>
      <c r="F941" s="8"/>
    </row>
    <row r="942" spans="1:6" x14ac:dyDescent="0.25">
      <c r="A942" s="244"/>
      <c r="B942" s="244"/>
      <c r="C942" s="89"/>
      <c r="D942" s="7"/>
      <c r="E942" s="7"/>
      <c r="F942" s="8"/>
    </row>
    <row r="943" spans="1:6" x14ac:dyDescent="0.25">
      <c r="A943" s="89"/>
      <c r="B943" s="89"/>
      <c r="C943" s="244"/>
      <c r="D943" s="7"/>
      <c r="E943" s="7"/>
      <c r="F943" s="8"/>
    </row>
    <row r="944" spans="1:6" x14ac:dyDescent="0.25">
      <c r="A944" s="89"/>
      <c r="B944" s="89"/>
      <c r="C944" s="244"/>
      <c r="D944" s="7"/>
      <c r="E944" s="7"/>
      <c r="F944" s="8"/>
    </row>
    <row r="945" spans="1:6" x14ac:dyDescent="0.25">
      <c r="A945" s="244"/>
      <c r="B945" s="244"/>
      <c r="C945" s="89"/>
      <c r="D945" s="7"/>
      <c r="E945" s="7"/>
      <c r="F945" s="8"/>
    </row>
    <row r="946" spans="1:6" x14ac:dyDescent="0.25">
      <c r="A946" s="89"/>
      <c r="B946" s="89"/>
      <c r="C946" s="244"/>
      <c r="D946" s="7"/>
      <c r="E946" s="7"/>
      <c r="F946" s="8"/>
    </row>
    <row r="947" spans="1:6" x14ac:dyDescent="0.25">
      <c r="A947" s="244"/>
      <c r="B947" s="244"/>
      <c r="C947" s="89"/>
      <c r="D947" s="7"/>
      <c r="E947" s="7"/>
      <c r="F947" s="8"/>
    </row>
    <row r="948" spans="1:6" x14ac:dyDescent="0.25">
      <c r="A948" s="89"/>
      <c r="B948" s="89"/>
      <c r="C948" s="244"/>
      <c r="D948" s="7"/>
      <c r="E948" s="7"/>
      <c r="F948" s="8"/>
    </row>
    <row r="949" spans="1:6" x14ac:dyDescent="0.25">
      <c r="A949" s="244"/>
      <c r="B949" s="244"/>
      <c r="C949" s="89"/>
      <c r="D949" s="7"/>
      <c r="E949" s="7"/>
      <c r="F949" s="8"/>
    </row>
    <row r="950" spans="1:6" x14ac:dyDescent="0.25">
      <c r="A950" s="89"/>
      <c r="B950" s="89"/>
      <c r="C950" s="244"/>
      <c r="D950" s="7"/>
      <c r="E950" s="7"/>
      <c r="F950" s="8"/>
    </row>
    <row r="951" spans="1:6" x14ac:dyDescent="0.25">
      <c r="A951" s="244"/>
      <c r="B951" s="244"/>
      <c r="C951" s="89"/>
      <c r="D951" s="7"/>
      <c r="E951" s="7"/>
      <c r="F951" s="8"/>
    </row>
    <row r="952" spans="1:6" x14ac:dyDescent="0.25">
      <c r="A952" s="89"/>
      <c r="B952" s="89"/>
      <c r="C952" s="244"/>
      <c r="D952" s="7"/>
      <c r="E952" s="7"/>
      <c r="F952" s="8"/>
    </row>
    <row r="953" spans="1:6" x14ac:dyDescent="0.25">
      <c r="A953" s="89"/>
      <c r="B953" s="89"/>
      <c r="C953" s="244"/>
      <c r="D953" s="7"/>
      <c r="E953" s="7"/>
      <c r="F953" s="8"/>
    </row>
    <row r="954" spans="1:6" x14ac:dyDescent="0.25">
      <c r="A954" s="89"/>
      <c r="B954" s="89"/>
      <c r="C954" s="244"/>
      <c r="D954" s="7"/>
      <c r="E954" s="7"/>
      <c r="F954" s="8"/>
    </row>
    <row r="955" spans="1:6" x14ac:dyDescent="0.25">
      <c r="A955" s="89"/>
      <c r="B955" s="89"/>
      <c r="C955" s="244"/>
      <c r="D955" s="7"/>
      <c r="E955" s="7"/>
      <c r="F955" s="8"/>
    </row>
    <row r="956" spans="1:6" x14ac:dyDescent="0.25">
      <c r="A956" s="244"/>
      <c r="B956" s="244"/>
      <c r="C956" s="89"/>
      <c r="D956" s="7"/>
      <c r="E956" s="7"/>
      <c r="F956" s="8"/>
    </row>
    <row r="957" spans="1:6" x14ac:dyDescent="0.25">
      <c r="A957" s="89"/>
      <c r="B957" s="89"/>
      <c r="C957" s="244"/>
      <c r="D957" s="7"/>
      <c r="E957" s="7"/>
      <c r="F957" s="8"/>
    </row>
    <row r="958" spans="1:6" x14ac:dyDescent="0.25">
      <c r="A958" s="244"/>
      <c r="B958" s="244"/>
      <c r="C958" s="89"/>
      <c r="D958" s="7"/>
      <c r="E958" s="7"/>
      <c r="F958" s="8"/>
    </row>
    <row r="959" spans="1:6" x14ac:dyDescent="0.25">
      <c r="A959" s="89"/>
      <c r="B959" s="89"/>
      <c r="C959" s="244"/>
      <c r="D959" s="7"/>
      <c r="E959" s="7"/>
      <c r="F959" s="8"/>
    </row>
    <row r="960" spans="1:6" x14ac:dyDescent="0.25">
      <c r="A960" s="244"/>
      <c r="B960" s="244"/>
      <c r="C960" s="89"/>
      <c r="D960" s="7"/>
      <c r="E960" s="7"/>
      <c r="F960" s="8"/>
    </row>
    <row r="961" spans="1:6" x14ac:dyDescent="0.25">
      <c r="A961" s="89"/>
      <c r="B961" s="89"/>
      <c r="C961" s="244"/>
      <c r="D961" s="7"/>
      <c r="E961" s="7"/>
      <c r="F961" s="8"/>
    </row>
    <row r="962" spans="1:6" x14ac:dyDescent="0.25">
      <c r="A962" s="89"/>
      <c r="B962" s="89"/>
      <c r="C962" s="244"/>
      <c r="D962" s="7"/>
      <c r="E962" s="7"/>
      <c r="F962" s="8"/>
    </row>
    <row r="963" spans="1:6" x14ac:dyDescent="0.25">
      <c r="A963" s="244"/>
      <c r="B963" s="244"/>
      <c r="C963" s="89"/>
      <c r="D963" s="7"/>
      <c r="E963" s="7"/>
      <c r="F963" s="8"/>
    </row>
    <row r="964" spans="1:6" x14ac:dyDescent="0.25">
      <c r="A964" s="89"/>
      <c r="B964" s="89"/>
      <c r="C964" s="244"/>
      <c r="D964" s="7"/>
      <c r="E964" s="7"/>
      <c r="F964" s="8"/>
    </row>
    <row r="965" spans="1:6" x14ac:dyDescent="0.25">
      <c r="A965" s="244"/>
      <c r="B965" s="244"/>
      <c r="C965" s="89"/>
      <c r="D965" s="7"/>
      <c r="E965" s="7"/>
      <c r="F965" s="8"/>
    </row>
    <row r="966" spans="1:6" x14ac:dyDescent="0.25">
      <c r="A966" s="89"/>
      <c r="B966" s="89"/>
      <c r="C966" s="244"/>
      <c r="D966" s="7"/>
      <c r="E966" s="7"/>
      <c r="F966" s="8"/>
    </row>
    <row r="967" spans="1:6" x14ac:dyDescent="0.25">
      <c r="A967" s="244"/>
      <c r="B967" s="244"/>
      <c r="C967" s="89"/>
      <c r="D967" s="7"/>
      <c r="E967" s="7"/>
      <c r="F967" s="8"/>
    </row>
    <row r="968" spans="1:6" x14ac:dyDescent="0.25">
      <c r="A968" s="89"/>
      <c r="B968" s="89"/>
      <c r="C968" s="244"/>
      <c r="D968" s="7"/>
      <c r="E968" s="7"/>
      <c r="F968" s="8"/>
    </row>
    <row r="969" spans="1:6" x14ac:dyDescent="0.25">
      <c r="A969" s="244"/>
      <c r="B969" s="244"/>
      <c r="C969" s="89"/>
      <c r="D969" s="7"/>
      <c r="E969" s="7"/>
      <c r="F969" s="8"/>
    </row>
    <row r="970" spans="1:6" x14ac:dyDescent="0.25">
      <c r="A970" s="89"/>
      <c r="B970" s="89"/>
      <c r="C970" s="244"/>
      <c r="D970" s="7"/>
      <c r="E970" s="7"/>
      <c r="F970" s="8"/>
    </row>
    <row r="971" spans="1:6" x14ac:dyDescent="0.25">
      <c r="A971" s="89"/>
      <c r="B971" s="89"/>
      <c r="C971" s="244"/>
      <c r="D971" s="89"/>
      <c r="E971" s="7"/>
      <c r="F971" s="89"/>
    </row>
    <row r="972" spans="1:6" x14ac:dyDescent="0.25">
      <c r="A972" s="89"/>
      <c r="B972" s="89"/>
      <c r="C972" s="244"/>
      <c r="D972" s="7"/>
      <c r="E972" s="7"/>
      <c r="F972" s="8"/>
    </row>
    <row r="973" spans="1:6" x14ac:dyDescent="0.25">
      <c r="A973" s="89"/>
      <c r="B973" s="89"/>
      <c r="C973" s="244"/>
      <c r="D973" s="89"/>
      <c r="E973" s="7"/>
      <c r="F973" s="89"/>
    </row>
    <row r="974" spans="1:6" x14ac:dyDescent="0.25">
      <c r="A974" s="89"/>
      <c r="B974" s="89"/>
      <c r="C974" s="244"/>
      <c r="D974" s="89"/>
      <c r="E974" s="7"/>
      <c r="F974" s="89"/>
    </row>
    <row r="975" spans="1:6" x14ac:dyDescent="0.25">
      <c r="A975" s="89"/>
      <c r="B975" s="89"/>
      <c r="C975" s="244"/>
      <c r="D975" s="7"/>
      <c r="E975" s="7"/>
      <c r="F975" s="8"/>
    </row>
    <row r="976" spans="1:6" x14ac:dyDescent="0.25">
      <c r="A976" s="89"/>
      <c r="B976" s="89"/>
      <c r="C976" s="244"/>
      <c r="D976" s="7"/>
      <c r="E976" s="7"/>
      <c r="F976" s="8"/>
    </row>
    <row r="977" spans="1:6" x14ac:dyDescent="0.25">
      <c r="A977" s="244"/>
      <c r="B977" s="244"/>
      <c r="C977" s="89"/>
      <c r="D977" s="7"/>
      <c r="E977" s="7"/>
      <c r="F977" s="8"/>
    </row>
    <row r="978" spans="1:6" x14ac:dyDescent="0.25">
      <c r="A978" s="89"/>
      <c r="B978" s="89"/>
      <c r="C978" s="244"/>
      <c r="D978" s="7"/>
      <c r="E978" s="7"/>
      <c r="F978" s="8"/>
    </row>
    <row r="979" spans="1:6" x14ac:dyDescent="0.25">
      <c r="A979" s="89"/>
      <c r="B979" s="89"/>
      <c r="C979" s="244"/>
      <c r="D979" s="7"/>
      <c r="E979" s="7"/>
      <c r="F979" s="8"/>
    </row>
    <row r="980" spans="1:6" x14ac:dyDescent="0.25">
      <c r="A980" s="244"/>
      <c r="B980" s="244"/>
      <c r="C980" s="89"/>
      <c r="D980" s="7"/>
      <c r="E980" s="7"/>
      <c r="F980" s="8"/>
    </row>
    <row r="981" spans="1:6" x14ac:dyDescent="0.25">
      <c r="A981" s="89"/>
      <c r="B981" s="89"/>
      <c r="C981" s="244"/>
      <c r="D981" s="7"/>
      <c r="E981" s="7"/>
      <c r="F981" s="8"/>
    </row>
    <row r="982" spans="1:6" x14ac:dyDescent="0.25">
      <c r="A982" s="89"/>
      <c r="B982" s="89"/>
      <c r="C982" s="244"/>
      <c r="D982" s="7"/>
      <c r="E982" s="7"/>
      <c r="F982" s="8"/>
    </row>
    <row r="983" spans="1:6" x14ac:dyDescent="0.25">
      <c r="A983" s="244"/>
      <c r="B983" s="244"/>
      <c r="C983" s="89"/>
      <c r="D983" s="7"/>
      <c r="E983" s="7"/>
      <c r="F983" s="8"/>
    </row>
    <row r="984" spans="1:6" x14ac:dyDescent="0.25">
      <c r="A984" s="89"/>
      <c r="B984" s="89"/>
      <c r="C984" s="244"/>
      <c r="D984" s="7"/>
      <c r="E984" s="7"/>
      <c r="F984" s="8"/>
    </row>
    <row r="985" spans="1:6" x14ac:dyDescent="0.25">
      <c r="A985" s="244"/>
      <c r="B985" s="244"/>
      <c r="C985" s="89"/>
      <c r="D985" s="7"/>
      <c r="E985" s="7"/>
      <c r="F985" s="8"/>
    </row>
    <row r="986" spans="1:6" x14ac:dyDescent="0.25">
      <c r="A986" s="89"/>
      <c r="B986" s="89"/>
      <c r="C986" s="244"/>
      <c r="D986" s="7"/>
      <c r="E986" s="7"/>
      <c r="F986" s="8"/>
    </row>
    <row r="987" spans="1:6" x14ac:dyDescent="0.25">
      <c r="A987" s="244"/>
      <c r="B987" s="244"/>
      <c r="C987" s="89"/>
      <c r="D987" s="7"/>
      <c r="E987" s="7"/>
      <c r="F987" s="8"/>
    </row>
    <row r="988" spans="1:6" x14ac:dyDescent="0.25">
      <c r="A988" s="89"/>
      <c r="B988" s="89"/>
      <c r="C988" s="244"/>
      <c r="D988" s="7"/>
      <c r="E988" s="7"/>
      <c r="F988" s="8"/>
    </row>
    <row r="989" spans="1:6" x14ac:dyDescent="0.25">
      <c r="A989" s="244"/>
      <c r="B989" s="244"/>
      <c r="C989" s="89"/>
      <c r="D989" s="7"/>
      <c r="E989" s="7"/>
      <c r="F989" s="8"/>
    </row>
    <row r="990" spans="1:6" x14ac:dyDescent="0.25">
      <c r="A990" s="89"/>
      <c r="B990" s="89"/>
      <c r="C990" s="244"/>
      <c r="D990" s="7"/>
      <c r="E990" s="7"/>
      <c r="F990" s="8"/>
    </row>
    <row r="991" spans="1:6" x14ac:dyDescent="0.25">
      <c r="A991" s="244"/>
      <c r="B991" s="244"/>
      <c r="C991" s="89"/>
      <c r="D991" s="7"/>
      <c r="E991" s="7"/>
      <c r="F991" s="8"/>
    </row>
    <row r="992" spans="1:6" x14ac:dyDescent="0.25">
      <c r="A992" s="89"/>
      <c r="B992" s="89"/>
      <c r="C992" s="244"/>
      <c r="D992" s="7"/>
      <c r="E992" s="7"/>
      <c r="F992" s="8"/>
    </row>
    <row r="993" spans="1:6" x14ac:dyDescent="0.25">
      <c r="A993" s="89"/>
      <c r="B993" s="89"/>
      <c r="C993" s="244"/>
      <c r="D993" s="7"/>
      <c r="E993" s="7"/>
      <c r="F993" s="8"/>
    </row>
    <row r="994" spans="1:6" x14ac:dyDescent="0.25">
      <c r="A994" s="244"/>
      <c r="B994" s="244"/>
      <c r="C994" s="89"/>
      <c r="D994" s="7"/>
      <c r="E994" s="7"/>
      <c r="F994" s="8"/>
    </row>
    <row r="995" spans="1:6" x14ac:dyDescent="0.25">
      <c r="A995" s="89"/>
      <c r="B995" s="89"/>
      <c r="C995" s="244"/>
      <c r="D995" s="7"/>
      <c r="E995" s="7"/>
      <c r="F995" s="8"/>
    </row>
    <row r="996" spans="1:6" x14ac:dyDescent="0.25">
      <c r="A996" s="89"/>
      <c r="B996" s="89"/>
      <c r="C996" s="244"/>
      <c r="D996" s="7"/>
      <c r="E996" s="7"/>
      <c r="F996" s="8"/>
    </row>
    <row r="997" spans="1:6" x14ac:dyDescent="0.25">
      <c r="A997" s="244"/>
      <c r="B997" s="244"/>
      <c r="C997" s="89"/>
      <c r="D997" s="7"/>
      <c r="E997" s="7"/>
      <c r="F997" s="8"/>
    </row>
    <row r="998" spans="1:6" x14ac:dyDescent="0.25">
      <c r="A998" s="89"/>
      <c r="B998" s="89"/>
      <c r="C998" s="244"/>
      <c r="D998" s="7"/>
      <c r="E998" s="7"/>
      <c r="F998" s="8"/>
    </row>
    <row r="999" spans="1:6" x14ac:dyDescent="0.25">
      <c r="A999" s="244"/>
      <c r="B999" s="244"/>
      <c r="C999" s="89"/>
      <c r="D999" s="7"/>
      <c r="E999" s="7"/>
      <c r="F999" s="8"/>
    </row>
    <row r="1000" spans="1:6" x14ac:dyDescent="0.25">
      <c r="A1000" s="89"/>
      <c r="B1000" s="89"/>
      <c r="C1000" s="244"/>
      <c r="D1000" s="7"/>
      <c r="E1000" s="7"/>
      <c r="F1000" s="8"/>
    </row>
    <row r="1001" spans="1:6" x14ac:dyDescent="0.25">
      <c r="A1001" s="89"/>
      <c r="B1001" s="89"/>
      <c r="C1001" s="244"/>
      <c r="D1001" s="89"/>
      <c r="E1001" s="7"/>
      <c r="F1001" s="89"/>
    </row>
    <row r="1002" spans="1:6" x14ac:dyDescent="0.25">
      <c r="A1002" s="244"/>
      <c r="B1002" s="244"/>
      <c r="C1002" s="89"/>
      <c r="D1002" s="7"/>
      <c r="E1002" s="7"/>
      <c r="F1002" s="8"/>
    </row>
    <row r="1003" spans="1:6" x14ac:dyDescent="0.25">
      <c r="A1003" s="89"/>
      <c r="B1003" s="89"/>
      <c r="C1003" s="244"/>
      <c r="D1003" s="7"/>
      <c r="E1003" s="7"/>
      <c r="F1003" s="8"/>
    </row>
    <row r="1004" spans="1:6" x14ac:dyDescent="0.25">
      <c r="A1004" s="89"/>
      <c r="B1004" s="89"/>
      <c r="C1004" s="244"/>
      <c r="D1004" s="7"/>
      <c r="E1004" s="7"/>
      <c r="F1004" s="8"/>
    </row>
    <row r="1005" spans="1:6" x14ac:dyDescent="0.25">
      <c r="A1005" s="244"/>
      <c r="B1005" s="244"/>
      <c r="C1005" s="89"/>
      <c r="D1005" s="7"/>
      <c r="E1005" s="7"/>
      <c r="F1005" s="8"/>
    </row>
    <row r="1006" spans="1:6" x14ac:dyDescent="0.25">
      <c r="A1006" s="89"/>
      <c r="B1006" s="89"/>
      <c r="C1006" s="244"/>
      <c r="D1006" s="7"/>
      <c r="E1006" s="7"/>
      <c r="F1006" s="8"/>
    </row>
    <row r="1007" spans="1:6" x14ac:dyDescent="0.25">
      <c r="A1007" s="244"/>
      <c r="B1007" s="244"/>
      <c r="C1007" s="89"/>
      <c r="D1007" s="7"/>
      <c r="E1007" s="7"/>
      <c r="F1007" s="8"/>
    </row>
    <row r="1008" spans="1:6" x14ac:dyDescent="0.25">
      <c r="A1008" s="89"/>
      <c r="B1008" s="89"/>
      <c r="C1008" s="244"/>
      <c r="D1008" s="7"/>
      <c r="E1008" s="7"/>
      <c r="F1008" s="8"/>
    </row>
    <row r="1009" spans="1:6" x14ac:dyDescent="0.25">
      <c r="A1009" s="89"/>
      <c r="B1009" s="89"/>
      <c r="C1009" s="244"/>
      <c r="D1009" s="7"/>
      <c r="E1009" s="7"/>
      <c r="F1009" s="8"/>
    </row>
    <row r="1010" spans="1:6" x14ac:dyDescent="0.25">
      <c r="A1010" s="89"/>
      <c r="B1010" s="89"/>
      <c r="C1010" s="244"/>
      <c r="D1010" s="7"/>
      <c r="E1010" s="7"/>
      <c r="F1010" s="8"/>
    </row>
    <row r="1011" spans="1:6" x14ac:dyDescent="0.25">
      <c r="A1011" s="89"/>
      <c r="B1011" s="89"/>
      <c r="C1011" s="244"/>
      <c r="D1011" s="7"/>
      <c r="E1011" s="7"/>
      <c r="F1011" s="8"/>
    </row>
    <row r="1012" spans="1:6" x14ac:dyDescent="0.25">
      <c r="A1012" s="89"/>
      <c r="B1012" s="89"/>
      <c r="C1012" s="244"/>
      <c r="D1012" s="7"/>
      <c r="E1012" s="7"/>
      <c r="F1012" s="8"/>
    </row>
    <row r="1013" spans="1:6" x14ac:dyDescent="0.25">
      <c r="A1013" s="89"/>
      <c r="B1013" s="89"/>
      <c r="C1013" s="244"/>
      <c r="D1013" s="7"/>
      <c r="E1013" s="7"/>
      <c r="F1013" s="8"/>
    </row>
    <row r="1014" spans="1:6" x14ac:dyDescent="0.25">
      <c r="A1014" s="89"/>
      <c r="B1014" s="89"/>
      <c r="C1014" s="244"/>
      <c r="D1014" s="7"/>
      <c r="E1014" s="7"/>
      <c r="F1014" s="8"/>
    </row>
    <row r="1015" spans="1:6" x14ac:dyDescent="0.25">
      <c r="A1015" s="89"/>
      <c r="B1015" s="89"/>
      <c r="C1015" s="244"/>
      <c r="D1015" s="7"/>
      <c r="E1015" s="7"/>
      <c r="F1015" s="8"/>
    </row>
    <row r="1016" spans="1:6" x14ac:dyDescent="0.25">
      <c r="A1016" s="89"/>
      <c r="B1016" s="89"/>
      <c r="C1016" s="244"/>
      <c r="D1016" s="7"/>
      <c r="E1016" s="7"/>
      <c r="F1016" s="8"/>
    </row>
    <row r="1017" spans="1:6" x14ac:dyDescent="0.25">
      <c r="A1017" s="89"/>
      <c r="B1017" s="89"/>
      <c r="C1017" s="244"/>
      <c r="D1017" s="7"/>
      <c r="E1017" s="7"/>
      <c r="F1017" s="8"/>
    </row>
    <row r="1018" spans="1:6" x14ac:dyDescent="0.25">
      <c r="A1018" s="89"/>
      <c r="B1018" s="89"/>
      <c r="C1018" s="244"/>
      <c r="D1018" s="7"/>
      <c r="E1018" s="7"/>
      <c r="F1018" s="8"/>
    </row>
    <row r="1019" spans="1:6" x14ac:dyDescent="0.25">
      <c r="A1019" s="89"/>
      <c r="B1019" s="89"/>
      <c r="C1019" s="244"/>
      <c r="D1019" s="7"/>
      <c r="E1019" s="7"/>
      <c r="F1019" s="8"/>
    </row>
    <row r="1020" spans="1:6" x14ac:dyDescent="0.25">
      <c r="A1020" s="244"/>
      <c r="B1020" s="244"/>
      <c r="C1020" s="89"/>
      <c r="D1020" s="7"/>
      <c r="E1020" s="7"/>
      <c r="F1020" s="8"/>
    </row>
    <row r="1021" spans="1:6" x14ac:dyDescent="0.25">
      <c r="A1021" s="89"/>
      <c r="B1021" s="89"/>
      <c r="C1021" s="244"/>
      <c r="D1021" s="7"/>
      <c r="E1021" s="7"/>
      <c r="F1021" s="8"/>
    </row>
    <row r="1022" spans="1:6" x14ac:dyDescent="0.25">
      <c r="A1022" s="244"/>
      <c r="B1022" s="244"/>
      <c r="C1022" s="89"/>
      <c r="D1022" s="7"/>
      <c r="E1022" s="7"/>
      <c r="F1022" s="8"/>
    </row>
    <row r="1023" spans="1:6" x14ac:dyDescent="0.25">
      <c r="A1023" s="89"/>
      <c r="B1023" s="89"/>
      <c r="C1023" s="244"/>
      <c r="D1023" s="7"/>
      <c r="E1023" s="7"/>
      <c r="F1023" s="8"/>
    </row>
    <row r="1024" spans="1:6" x14ac:dyDescent="0.25">
      <c r="A1024" s="89"/>
      <c r="B1024" s="89"/>
      <c r="C1024" s="244"/>
      <c r="D1024" s="7"/>
      <c r="E1024" s="7"/>
      <c r="F1024" s="8"/>
    </row>
    <row r="1025" spans="1:6" x14ac:dyDescent="0.25">
      <c r="A1025" s="244"/>
      <c r="B1025" s="244"/>
      <c r="C1025" s="89"/>
      <c r="D1025" s="7"/>
      <c r="E1025" s="7"/>
      <c r="F1025" s="8"/>
    </row>
    <row r="1026" spans="1:6" x14ac:dyDescent="0.25">
      <c r="A1026" s="89"/>
      <c r="B1026" s="89"/>
      <c r="C1026" s="244"/>
      <c r="D1026" s="7"/>
      <c r="E1026" s="7"/>
      <c r="F1026" s="8"/>
    </row>
    <row r="1027" spans="1:6" x14ac:dyDescent="0.25">
      <c r="A1027" s="89"/>
      <c r="B1027" s="89"/>
      <c r="C1027" s="89"/>
      <c r="D1027" s="330"/>
      <c r="E1027" s="330"/>
      <c r="F1027" s="331"/>
    </row>
    <row r="1028" spans="1:6" x14ac:dyDescent="0.25">
      <c r="A1028" s="327"/>
      <c r="B1028" s="328"/>
      <c r="C1028" s="332"/>
      <c r="D1028" s="87"/>
      <c r="E1028" s="87"/>
      <c r="F1028" s="87"/>
    </row>
    <row r="1029" spans="1:6" x14ac:dyDescent="0.25">
      <c r="A1029" s="13"/>
      <c r="B1029" s="87"/>
      <c r="C1029" s="13"/>
      <c r="D1029" s="88"/>
      <c r="E1029" s="88"/>
      <c r="F1029" s="88"/>
    </row>
    <row r="1030" spans="1:6" x14ac:dyDescent="0.25">
      <c r="A1030" s="244"/>
      <c r="B1030" s="244"/>
      <c r="C1030" s="89"/>
      <c r="D1030" s="7"/>
      <c r="E1030" s="7"/>
      <c r="F1030" s="8"/>
    </row>
    <row r="1031" spans="1:6" x14ac:dyDescent="0.25">
      <c r="A1031" s="89"/>
      <c r="B1031" s="89"/>
      <c r="C1031" s="244"/>
      <c r="D1031" s="7"/>
      <c r="E1031" s="7"/>
      <c r="F1031" s="8"/>
    </row>
    <row r="1032" spans="1:6" x14ac:dyDescent="0.25">
      <c r="A1032" s="244"/>
      <c r="B1032" s="244"/>
      <c r="C1032" s="89"/>
      <c r="D1032" s="7"/>
      <c r="E1032" s="7"/>
      <c r="F1032" s="8"/>
    </row>
    <row r="1033" spans="1:6" x14ac:dyDescent="0.25">
      <c r="A1033" s="89"/>
      <c r="B1033" s="89"/>
      <c r="C1033" s="244"/>
      <c r="D1033" s="7"/>
      <c r="E1033" s="7"/>
      <c r="F1033" s="8"/>
    </row>
    <row r="1034" spans="1:6" x14ac:dyDescent="0.25">
      <c r="A1034" s="244"/>
      <c r="B1034" s="244"/>
      <c r="C1034" s="89"/>
      <c r="D1034" s="7"/>
      <c r="E1034" s="7"/>
      <c r="F1034" s="8"/>
    </row>
    <row r="1035" spans="1:6" x14ac:dyDescent="0.25">
      <c r="A1035" s="89"/>
      <c r="B1035" s="89"/>
      <c r="C1035" s="244"/>
      <c r="D1035" s="7"/>
      <c r="E1035" s="7"/>
      <c r="F1035" s="8"/>
    </row>
    <row r="1036" spans="1:6" x14ac:dyDescent="0.25">
      <c r="A1036" s="89"/>
      <c r="B1036" s="89"/>
      <c r="C1036" s="244"/>
      <c r="D1036" s="7"/>
      <c r="E1036" s="7"/>
      <c r="F1036" s="8"/>
    </row>
    <row r="1037" spans="1:6" x14ac:dyDescent="0.25">
      <c r="A1037" s="244"/>
      <c r="B1037" s="244"/>
      <c r="C1037" s="89"/>
      <c r="D1037" s="7"/>
      <c r="E1037" s="7"/>
      <c r="F1037" s="8"/>
    </row>
    <row r="1038" spans="1:6" x14ac:dyDescent="0.25">
      <c r="A1038" s="89"/>
      <c r="B1038" s="89"/>
      <c r="C1038" s="244"/>
      <c r="D1038" s="7"/>
      <c r="E1038" s="7"/>
      <c r="F1038" s="8"/>
    </row>
    <row r="1039" spans="1:6" x14ac:dyDescent="0.25">
      <c r="A1039" s="244"/>
      <c r="B1039" s="244"/>
      <c r="C1039" s="89"/>
      <c r="D1039" s="7"/>
      <c r="E1039" s="7"/>
      <c r="F1039" s="8"/>
    </row>
    <row r="1040" spans="1:6" x14ac:dyDescent="0.25">
      <c r="A1040" s="89"/>
      <c r="B1040" s="89"/>
      <c r="C1040" s="244"/>
      <c r="D1040" s="7"/>
      <c r="E1040" s="7"/>
      <c r="F1040" s="8"/>
    </row>
    <row r="1041" spans="1:6" x14ac:dyDescent="0.25">
      <c r="A1041" s="89"/>
      <c r="B1041" s="89"/>
      <c r="C1041" s="244"/>
      <c r="D1041" s="7"/>
      <c r="E1041" s="7"/>
      <c r="F1041" s="8"/>
    </row>
    <row r="1042" spans="1:6" x14ac:dyDescent="0.25">
      <c r="A1042" s="244"/>
      <c r="B1042" s="244"/>
      <c r="C1042" s="89"/>
      <c r="D1042" s="7"/>
      <c r="E1042" s="7"/>
      <c r="F1042" s="8"/>
    </row>
    <row r="1043" spans="1:6" x14ac:dyDescent="0.25">
      <c r="A1043" s="89"/>
      <c r="B1043" s="89"/>
      <c r="C1043" s="244"/>
      <c r="D1043" s="7"/>
      <c r="E1043" s="7"/>
      <c r="F1043" s="8"/>
    </row>
    <row r="1044" spans="1:6" x14ac:dyDescent="0.25">
      <c r="A1044" s="244"/>
      <c r="B1044" s="244"/>
      <c r="C1044" s="89"/>
      <c r="D1044" s="7"/>
      <c r="E1044" s="7"/>
      <c r="F1044" s="8"/>
    </row>
    <row r="1045" spans="1:6" x14ac:dyDescent="0.25">
      <c r="A1045" s="89"/>
      <c r="B1045" s="89"/>
      <c r="C1045" s="244"/>
      <c r="D1045" s="7"/>
      <c r="E1045" s="7"/>
      <c r="F1045" s="8"/>
    </row>
    <row r="1046" spans="1:6" x14ac:dyDescent="0.25">
      <c r="A1046" s="244"/>
      <c r="B1046" s="244"/>
      <c r="C1046" s="89"/>
      <c r="D1046" s="7"/>
      <c r="E1046" s="7"/>
      <c r="F1046" s="8"/>
    </row>
    <row r="1047" spans="1:6" x14ac:dyDescent="0.25">
      <c r="A1047" s="89"/>
      <c r="B1047" s="89"/>
      <c r="C1047" s="244"/>
      <c r="D1047" s="7"/>
      <c r="E1047" s="7"/>
      <c r="F1047" s="8"/>
    </row>
    <row r="1048" spans="1:6" x14ac:dyDescent="0.25">
      <c r="A1048" s="244"/>
      <c r="B1048" s="244"/>
      <c r="C1048" s="89"/>
      <c r="D1048" s="7"/>
      <c r="E1048" s="7"/>
      <c r="F1048" s="8"/>
    </row>
    <row r="1049" spans="1:6" x14ac:dyDescent="0.25">
      <c r="A1049" s="89"/>
      <c r="B1049" s="89"/>
      <c r="C1049" s="244"/>
      <c r="D1049" s="7"/>
      <c r="E1049" s="7"/>
      <c r="F1049" s="8"/>
    </row>
    <row r="1050" spans="1:6" x14ac:dyDescent="0.25">
      <c r="A1050" s="89"/>
      <c r="B1050" s="89"/>
      <c r="C1050" s="89"/>
      <c r="D1050" s="330"/>
      <c r="E1050" s="330"/>
      <c r="F1050" s="331"/>
    </row>
    <row r="1051" spans="1:6" x14ac:dyDescent="0.25">
      <c r="A1051" s="327"/>
      <c r="B1051" s="328"/>
      <c r="C1051" s="332"/>
      <c r="D1051" s="87"/>
      <c r="E1051" s="87"/>
      <c r="F1051" s="87"/>
    </row>
    <row r="1052" spans="1:6" x14ac:dyDescent="0.25">
      <c r="A1052" s="13"/>
      <c r="B1052" s="87"/>
      <c r="C1052" s="13"/>
      <c r="D1052" s="88"/>
      <c r="E1052" s="88"/>
      <c r="F1052" s="88"/>
    </row>
    <row r="1053" spans="1:6" x14ac:dyDescent="0.25">
      <c r="A1053" s="244"/>
      <c r="B1053" s="244"/>
      <c r="C1053" s="89"/>
      <c r="D1053" s="7"/>
      <c r="E1053" s="7"/>
      <c r="F1053" s="8"/>
    </row>
    <row r="1054" spans="1:6" x14ac:dyDescent="0.25">
      <c r="A1054" s="89"/>
      <c r="B1054" s="89"/>
      <c r="C1054" s="244"/>
      <c r="D1054" s="7"/>
      <c r="E1054" s="7"/>
      <c r="F1054" s="8"/>
    </row>
    <row r="1055" spans="1:6" x14ac:dyDescent="0.25">
      <c r="A1055" s="244"/>
      <c r="B1055" s="244"/>
      <c r="C1055" s="89"/>
      <c r="D1055" s="7"/>
      <c r="E1055" s="7"/>
      <c r="F1055" s="8"/>
    </row>
    <row r="1056" spans="1:6" x14ac:dyDescent="0.25">
      <c r="A1056" s="89"/>
      <c r="B1056" s="89"/>
      <c r="C1056" s="244"/>
      <c r="D1056" s="7"/>
      <c r="E1056" s="7"/>
      <c r="F1056" s="8"/>
    </row>
    <row r="1057" spans="1:6" x14ac:dyDescent="0.25">
      <c r="A1057" s="244"/>
      <c r="B1057" s="244"/>
      <c r="C1057" s="89"/>
      <c r="D1057" s="7"/>
      <c r="E1057" s="7"/>
      <c r="F1057" s="8"/>
    </row>
    <row r="1058" spans="1:6" x14ac:dyDescent="0.25">
      <c r="A1058" s="89"/>
      <c r="B1058" s="89"/>
      <c r="C1058" s="244"/>
      <c r="D1058" s="7"/>
      <c r="E1058" s="7"/>
      <c r="F1058" s="8"/>
    </row>
    <row r="1059" spans="1:6" x14ac:dyDescent="0.25">
      <c r="A1059" s="244"/>
      <c r="B1059" s="244"/>
      <c r="C1059" s="89"/>
      <c r="D1059" s="7"/>
      <c r="E1059" s="7"/>
      <c r="F1059" s="8"/>
    </row>
    <row r="1060" spans="1:6" x14ac:dyDescent="0.25">
      <c r="A1060" s="89"/>
      <c r="B1060" s="89"/>
      <c r="C1060" s="244"/>
      <c r="D1060" s="7"/>
      <c r="E1060" s="7"/>
      <c r="F1060" s="8"/>
    </row>
    <row r="1061" spans="1:6" x14ac:dyDescent="0.25">
      <c r="A1061" s="244"/>
      <c r="B1061" s="244"/>
      <c r="C1061" s="89"/>
      <c r="D1061" s="7"/>
      <c r="E1061" s="7"/>
      <c r="F1061" s="8"/>
    </row>
    <row r="1062" spans="1:6" x14ac:dyDescent="0.25">
      <c r="A1062" s="89"/>
      <c r="B1062" s="89"/>
      <c r="C1062" s="244"/>
      <c r="D1062" s="7"/>
      <c r="E1062" s="7"/>
      <c r="F1062" s="8"/>
    </row>
    <row r="1063" spans="1:6" x14ac:dyDescent="0.25">
      <c r="A1063" s="244"/>
      <c r="B1063" s="244"/>
      <c r="C1063" s="89"/>
      <c r="D1063" s="7"/>
      <c r="E1063" s="7"/>
      <c r="F1063" s="8"/>
    </row>
    <row r="1064" spans="1:6" x14ac:dyDescent="0.25">
      <c r="A1064" s="89"/>
      <c r="B1064" s="89"/>
      <c r="C1064" s="244"/>
      <c r="D1064" s="7"/>
      <c r="E1064" s="7"/>
      <c r="F1064" s="8"/>
    </row>
    <row r="1065" spans="1:6" x14ac:dyDescent="0.25">
      <c r="A1065" s="244"/>
      <c r="B1065" s="244"/>
      <c r="C1065" s="89"/>
      <c r="D1065" s="7"/>
      <c r="E1065" s="7"/>
      <c r="F1065" s="8"/>
    </row>
    <row r="1066" spans="1:6" x14ac:dyDescent="0.25">
      <c r="A1066" s="89"/>
      <c r="B1066" s="89"/>
      <c r="C1066" s="244"/>
      <c r="D1066" s="7"/>
      <c r="E1066" s="7"/>
      <c r="F1066" s="8"/>
    </row>
    <row r="1067" spans="1:6" x14ac:dyDescent="0.25">
      <c r="A1067" s="89"/>
      <c r="B1067" s="89"/>
      <c r="C1067" s="244"/>
      <c r="D1067" s="7"/>
      <c r="E1067" s="7"/>
      <c r="F1067" s="8"/>
    </row>
    <row r="1068" spans="1:6" x14ac:dyDescent="0.25">
      <c r="A1068" s="89"/>
      <c r="B1068" s="89"/>
      <c r="C1068" s="244"/>
      <c r="D1068" s="7"/>
      <c r="E1068" s="7"/>
      <c r="F1068" s="8"/>
    </row>
    <row r="1069" spans="1:6" x14ac:dyDescent="0.25">
      <c r="A1069" s="244"/>
      <c r="B1069" s="244"/>
      <c r="C1069" s="89"/>
      <c r="D1069" s="7"/>
      <c r="E1069" s="7"/>
      <c r="F1069" s="8"/>
    </row>
    <row r="1070" spans="1:6" x14ac:dyDescent="0.25">
      <c r="A1070" s="89"/>
      <c r="B1070" s="89"/>
      <c r="C1070" s="244"/>
      <c r="D1070" s="7"/>
      <c r="E1070" s="7"/>
      <c r="F1070" s="8"/>
    </row>
    <row r="1071" spans="1:6" x14ac:dyDescent="0.25">
      <c r="A1071" s="244"/>
      <c r="B1071" s="244"/>
      <c r="C1071" s="89"/>
      <c r="D1071" s="7"/>
      <c r="E1071" s="7"/>
      <c r="F1071" s="8"/>
    </row>
    <row r="1072" spans="1:6" x14ac:dyDescent="0.25">
      <c r="A1072" s="89"/>
      <c r="B1072" s="89"/>
      <c r="C1072" s="244"/>
      <c r="D1072" s="7"/>
      <c r="E1072" s="7"/>
      <c r="F1072" s="8"/>
    </row>
    <row r="1073" spans="1:6" x14ac:dyDescent="0.25">
      <c r="A1073" s="89"/>
      <c r="B1073" s="89"/>
      <c r="C1073" s="244"/>
      <c r="D1073" s="89"/>
      <c r="E1073" s="7"/>
      <c r="F1073" s="89"/>
    </row>
    <row r="1074" spans="1:6" x14ac:dyDescent="0.25">
      <c r="A1074" s="89"/>
      <c r="B1074" s="89"/>
      <c r="C1074" s="244"/>
      <c r="D1074" s="7"/>
      <c r="E1074" s="7"/>
      <c r="F1074" s="8"/>
    </row>
    <row r="1075" spans="1:6" x14ac:dyDescent="0.25">
      <c r="A1075" s="89"/>
      <c r="B1075" s="89"/>
      <c r="C1075" s="244"/>
      <c r="D1075" s="7"/>
      <c r="E1075" s="7"/>
      <c r="F1075" s="8"/>
    </row>
    <row r="1076" spans="1:6" x14ac:dyDescent="0.25">
      <c r="A1076" s="89"/>
      <c r="B1076" s="89"/>
      <c r="C1076" s="244"/>
      <c r="D1076" s="7"/>
      <c r="E1076" s="7"/>
      <c r="F1076" s="8"/>
    </row>
    <row r="1077" spans="1:6" x14ac:dyDescent="0.25">
      <c r="A1077" s="244"/>
      <c r="B1077" s="244"/>
      <c r="C1077" s="89"/>
      <c r="D1077" s="7"/>
      <c r="E1077" s="7"/>
      <c r="F1077" s="8"/>
    </row>
    <row r="1078" spans="1:6" x14ac:dyDescent="0.25">
      <c r="A1078" s="89"/>
      <c r="B1078" s="89"/>
      <c r="C1078" s="244"/>
      <c r="D1078" s="7"/>
      <c r="E1078" s="7"/>
      <c r="F1078" s="8"/>
    </row>
    <row r="1079" spans="1:6" x14ac:dyDescent="0.25">
      <c r="A1079" s="89"/>
      <c r="B1079" s="89"/>
      <c r="C1079" s="244"/>
      <c r="D1079" s="7"/>
      <c r="E1079" s="7"/>
      <c r="F1079" s="8"/>
    </row>
    <row r="1080" spans="1:6" x14ac:dyDescent="0.25">
      <c r="A1080" s="89"/>
      <c r="B1080" s="89"/>
      <c r="C1080" s="244"/>
      <c r="D1080" s="7"/>
      <c r="E1080" s="7"/>
      <c r="F1080" s="8"/>
    </row>
    <row r="1081" spans="1:6" x14ac:dyDescent="0.25">
      <c r="A1081" s="89"/>
      <c r="B1081" s="89"/>
      <c r="C1081" s="244"/>
      <c r="D1081" s="7"/>
      <c r="E1081" s="7"/>
      <c r="F1081" s="8"/>
    </row>
    <row r="1082" spans="1:6" x14ac:dyDescent="0.25">
      <c r="A1082" s="89"/>
      <c r="B1082" s="89"/>
      <c r="C1082" s="244"/>
      <c r="D1082" s="7"/>
      <c r="E1082" s="7"/>
      <c r="F1082" s="8"/>
    </row>
    <row r="1083" spans="1:6" x14ac:dyDescent="0.25">
      <c r="A1083" s="89"/>
      <c r="B1083" s="89"/>
      <c r="C1083" s="244"/>
      <c r="D1083" s="7"/>
      <c r="E1083" s="7"/>
      <c r="F1083" s="8"/>
    </row>
    <row r="1084" spans="1:6" x14ac:dyDescent="0.25">
      <c r="A1084" s="244"/>
      <c r="B1084" s="244"/>
      <c r="C1084" s="89"/>
      <c r="D1084" s="7"/>
      <c r="E1084" s="7"/>
      <c r="F1084" s="8"/>
    </row>
    <row r="1085" spans="1:6" x14ac:dyDescent="0.25">
      <c r="A1085" s="89"/>
      <c r="B1085" s="89"/>
      <c r="C1085" s="244"/>
      <c r="D1085" s="89"/>
      <c r="E1085" s="7"/>
      <c r="F1085" s="89"/>
    </row>
    <row r="1086" spans="1:6" x14ac:dyDescent="0.25">
      <c r="A1086" s="89"/>
      <c r="B1086" s="89"/>
      <c r="C1086" s="244"/>
      <c r="D1086" s="7"/>
      <c r="E1086" s="7"/>
      <c r="F1086" s="8"/>
    </row>
    <row r="1087" spans="1:6" x14ac:dyDescent="0.25">
      <c r="A1087" s="89"/>
      <c r="B1087" s="89"/>
      <c r="C1087" s="244"/>
      <c r="D1087" s="7"/>
      <c r="E1087" s="7"/>
      <c r="F1087" s="8"/>
    </row>
    <row r="1088" spans="1:6" x14ac:dyDescent="0.25">
      <c r="A1088" s="89"/>
      <c r="B1088" s="89"/>
      <c r="C1088" s="244"/>
      <c r="D1088" s="89"/>
      <c r="E1088" s="7"/>
      <c r="F1088" s="89"/>
    </row>
    <row r="1089" spans="1:6" x14ac:dyDescent="0.25">
      <c r="A1089" s="244"/>
      <c r="B1089" s="244"/>
      <c r="C1089" s="89"/>
      <c r="D1089" s="7"/>
      <c r="E1089" s="7"/>
      <c r="F1089" s="8"/>
    </row>
    <row r="1090" spans="1:6" x14ac:dyDescent="0.25">
      <c r="A1090" s="89"/>
      <c r="B1090" s="89"/>
      <c r="C1090" s="244"/>
      <c r="D1090" s="7"/>
      <c r="E1090" s="7"/>
      <c r="F1090" s="8"/>
    </row>
    <row r="1091" spans="1:6" x14ac:dyDescent="0.25">
      <c r="A1091" s="89"/>
      <c r="B1091" s="89"/>
      <c r="C1091" s="244"/>
      <c r="D1091" s="7"/>
      <c r="E1091" s="7"/>
      <c r="F1091" s="8"/>
    </row>
    <row r="1092" spans="1:6" x14ac:dyDescent="0.25">
      <c r="A1092" s="244"/>
      <c r="B1092" s="244"/>
      <c r="C1092" s="89"/>
      <c r="D1092" s="7"/>
      <c r="E1092" s="7"/>
      <c r="F1092" s="8"/>
    </row>
    <row r="1093" spans="1:6" x14ac:dyDescent="0.25">
      <c r="A1093" s="89"/>
      <c r="B1093" s="89"/>
      <c r="C1093" s="244"/>
      <c r="D1093" s="7"/>
      <c r="E1093" s="7"/>
      <c r="F1093" s="8"/>
    </row>
    <row r="1094" spans="1:6" x14ac:dyDescent="0.25">
      <c r="A1094" s="89"/>
      <c r="B1094" s="89"/>
      <c r="C1094" s="244"/>
      <c r="D1094" s="89"/>
      <c r="E1094" s="7"/>
      <c r="F1094" s="89"/>
    </row>
    <row r="1095" spans="1:6" x14ac:dyDescent="0.25">
      <c r="A1095" s="89"/>
      <c r="B1095" s="89"/>
      <c r="C1095" s="244"/>
      <c r="D1095" s="7"/>
      <c r="E1095" s="7"/>
      <c r="F1095" s="8"/>
    </row>
    <row r="1096" spans="1:6" x14ac:dyDescent="0.25">
      <c r="A1096" s="89"/>
      <c r="B1096" s="89"/>
      <c r="C1096" s="244"/>
      <c r="D1096" s="7"/>
      <c r="E1096" s="7"/>
      <c r="F1096" s="8"/>
    </row>
    <row r="1097" spans="1:6" x14ac:dyDescent="0.25">
      <c r="A1097" s="244"/>
      <c r="B1097" s="244"/>
      <c r="C1097" s="89"/>
      <c r="D1097" s="7"/>
      <c r="E1097" s="7"/>
      <c r="F1097" s="8"/>
    </row>
    <row r="1098" spans="1:6" x14ac:dyDescent="0.25">
      <c r="A1098" s="89"/>
      <c r="B1098" s="89"/>
      <c r="C1098" s="244"/>
      <c r="D1098" s="7"/>
      <c r="E1098" s="7"/>
      <c r="F1098" s="8"/>
    </row>
    <row r="1099" spans="1:6" x14ac:dyDescent="0.25">
      <c r="A1099" s="89"/>
      <c r="B1099" s="89"/>
      <c r="C1099" s="244"/>
      <c r="D1099" s="7"/>
      <c r="E1099" s="7"/>
      <c r="F1099" s="8"/>
    </row>
    <row r="1100" spans="1:6" x14ac:dyDescent="0.25">
      <c r="A1100" s="89"/>
      <c r="B1100" s="89"/>
      <c r="C1100" s="244"/>
      <c r="D1100" s="7"/>
      <c r="E1100" s="7"/>
      <c r="F1100" s="8"/>
    </row>
    <row r="1101" spans="1:6" x14ac:dyDescent="0.25">
      <c r="A1101" s="89"/>
      <c r="B1101" s="89"/>
      <c r="C1101" s="244"/>
      <c r="D1101" s="7"/>
      <c r="E1101" s="7"/>
      <c r="F1101" s="8"/>
    </row>
    <row r="1102" spans="1:6" x14ac:dyDescent="0.25">
      <c r="A1102" s="89"/>
      <c r="B1102" s="89"/>
      <c r="C1102" s="244"/>
      <c r="D1102" s="7"/>
      <c r="E1102" s="7"/>
      <c r="F1102" s="8"/>
    </row>
    <row r="1103" spans="1:6" x14ac:dyDescent="0.25">
      <c r="A1103" s="89"/>
      <c r="B1103" s="89"/>
      <c r="C1103" s="244"/>
      <c r="D1103" s="7"/>
      <c r="E1103" s="7"/>
      <c r="F1103" s="8"/>
    </row>
    <row r="1104" spans="1:6" x14ac:dyDescent="0.25">
      <c r="A1104" s="89"/>
      <c r="B1104" s="89"/>
      <c r="C1104" s="244"/>
      <c r="D1104" s="7"/>
      <c r="E1104" s="7"/>
      <c r="F1104" s="8"/>
    </row>
    <row r="1105" spans="1:6" x14ac:dyDescent="0.25">
      <c r="A1105" s="89"/>
      <c r="B1105" s="89"/>
      <c r="C1105" s="244"/>
      <c r="D1105" s="7"/>
      <c r="E1105" s="7"/>
      <c r="F1105" s="8"/>
    </row>
    <row r="1106" spans="1:6" x14ac:dyDescent="0.25">
      <c r="A1106" s="244"/>
      <c r="B1106" s="244"/>
      <c r="C1106" s="89"/>
      <c r="D1106" s="7"/>
      <c r="E1106" s="7"/>
      <c r="F1106" s="8"/>
    </row>
    <row r="1107" spans="1:6" x14ac:dyDescent="0.25">
      <c r="A1107" s="89"/>
      <c r="B1107" s="89"/>
      <c r="C1107" s="244"/>
      <c r="D1107" s="7"/>
      <c r="E1107" s="7"/>
      <c r="F1107" s="8"/>
    </row>
    <row r="1108" spans="1:6" x14ac:dyDescent="0.25">
      <c r="A1108" s="89"/>
      <c r="B1108" s="89"/>
      <c r="C1108" s="244"/>
      <c r="D1108" s="7"/>
      <c r="E1108" s="7"/>
      <c r="F1108" s="8"/>
    </row>
    <row r="1109" spans="1:6" x14ac:dyDescent="0.25">
      <c r="A1109" s="89"/>
      <c r="B1109" s="89"/>
      <c r="C1109" s="244"/>
      <c r="D1109" s="7"/>
      <c r="E1109" s="7"/>
      <c r="F1109" s="8"/>
    </row>
    <row r="1110" spans="1:6" x14ac:dyDescent="0.25">
      <c r="A1110" s="89"/>
      <c r="B1110" s="89"/>
      <c r="C1110" s="244"/>
      <c r="D1110" s="7"/>
      <c r="E1110" s="7"/>
      <c r="F1110" s="8"/>
    </row>
    <row r="1111" spans="1:6" x14ac:dyDescent="0.25">
      <c r="A1111" s="89"/>
      <c r="B1111" s="89"/>
      <c r="C1111" s="244"/>
      <c r="D1111" s="7"/>
      <c r="E1111" s="7"/>
      <c r="F1111" s="8"/>
    </row>
    <row r="1112" spans="1:6" x14ac:dyDescent="0.25">
      <c r="A1112" s="89"/>
      <c r="B1112" s="89"/>
      <c r="C1112" s="244"/>
      <c r="D1112" s="7"/>
      <c r="E1112" s="7"/>
      <c r="F1112" s="8"/>
    </row>
    <row r="1113" spans="1:6" x14ac:dyDescent="0.25">
      <c r="A1113" s="244"/>
      <c r="B1113" s="244"/>
      <c r="C1113" s="89"/>
      <c r="D1113" s="7"/>
      <c r="E1113" s="7"/>
      <c r="F1113" s="8"/>
    </row>
    <row r="1114" spans="1:6" x14ac:dyDescent="0.25">
      <c r="A1114" s="89"/>
      <c r="B1114" s="89"/>
      <c r="C1114" s="244"/>
      <c r="D1114" s="7"/>
      <c r="E1114" s="7"/>
      <c r="F1114" s="8"/>
    </row>
    <row r="1115" spans="1:6" x14ac:dyDescent="0.25">
      <c r="A1115" s="244"/>
      <c r="B1115" s="244"/>
      <c r="C1115" s="89"/>
      <c r="D1115" s="7"/>
      <c r="E1115" s="7"/>
      <c r="F1115" s="8"/>
    </row>
    <row r="1116" spans="1:6" x14ac:dyDescent="0.25">
      <c r="A1116" s="89"/>
      <c r="B1116" s="89"/>
      <c r="C1116" s="244"/>
      <c r="D1116" s="7"/>
      <c r="E1116" s="7"/>
      <c r="F1116" s="8"/>
    </row>
    <row r="1117" spans="1:6" x14ac:dyDescent="0.25">
      <c r="A1117" s="244"/>
      <c r="B1117" s="244"/>
      <c r="C1117" s="89"/>
      <c r="D1117" s="7"/>
      <c r="E1117" s="7"/>
      <c r="F1117" s="8"/>
    </row>
    <row r="1118" spans="1:6" x14ac:dyDescent="0.25">
      <c r="A1118" s="89"/>
      <c r="B1118" s="89"/>
      <c r="C1118" s="244"/>
      <c r="D1118" s="7"/>
      <c r="E1118" s="7"/>
      <c r="F1118" s="8"/>
    </row>
    <row r="1119" spans="1:6" x14ac:dyDescent="0.25">
      <c r="A1119" s="89"/>
      <c r="B1119" s="89"/>
      <c r="C1119" s="244"/>
      <c r="D1119" s="7"/>
      <c r="E1119" s="7"/>
      <c r="F1119" s="8"/>
    </row>
    <row r="1120" spans="1:6" x14ac:dyDescent="0.25">
      <c r="A1120" s="89"/>
      <c r="B1120" s="89"/>
      <c r="C1120" s="244"/>
      <c r="D1120" s="7"/>
      <c r="E1120" s="7"/>
      <c r="F1120" s="8"/>
    </row>
    <row r="1121" spans="1:6" x14ac:dyDescent="0.25">
      <c r="A1121" s="244"/>
      <c r="B1121" s="244"/>
      <c r="C1121" s="89"/>
      <c r="D1121" s="7"/>
      <c r="E1121" s="7"/>
      <c r="F1121" s="8"/>
    </row>
    <row r="1122" spans="1:6" x14ac:dyDescent="0.25">
      <c r="A1122" s="89"/>
      <c r="B1122" s="89"/>
      <c r="C1122" s="244"/>
      <c r="D1122" s="7"/>
      <c r="E1122" s="7"/>
      <c r="F1122" s="8"/>
    </row>
    <row r="1123" spans="1:6" x14ac:dyDescent="0.25">
      <c r="A1123" s="244"/>
      <c r="B1123" s="244"/>
      <c r="C1123" s="89"/>
      <c r="D1123" s="7"/>
      <c r="E1123" s="7"/>
      <c r="F1123" s="8"/>
    </row>
    <row r="1124" spans="1:6" x14ac:dyDescent="0.25">
      <c r="A1124" s="89"/>
      <c r="B1124" s="89"/>
      <c r="C1124" s="244"/>
      <c r="D1124" s="7"/>
      <c r="E1124" s="7"/>
      <c r="F1124" s="8"/>
    </row>
    <row r="1125" spans="1:6" x14ac:dyDescent="0.25">
      <c r="A1125" s="89"/>
      <c r="B1125" s="89"/>
      <c r="C1125" s="244"/>
      <c r="D1125" s="89"/>
      <c r="E1125" s="7"/>
      <c r="F1125" s="89"/>
    </row>
    <row r="1126" spans="1:6" x14ac:dyDescent="0.25">
      <c r="A1126" s="89"/>
      <c r="B1126" s="89"/>
      <c r="C1126" s="244"/>
      <c r="D1126" s="89"/>
      <c r="E1126" s="7"/>
      <c r="F1126" s="89"/>
    </row>
    <row r="1127" spans="1:6" x14ac:dyDescent="0.25">
      <c r="A1127" s="89"/>
      <c r="B1127" s="89"/>
      <c r="C1127" s="244"/>
      <c r="D1127" s="7"/>
      <c r="E1127" s="7"/>
      <c r="F1127" s="8"/>
    </row>
    <row r="1128" spans="1:6" x14ac:dyDescent="0.25">
      <c r="A1128" s="89"/>
      <c r="B1128" s="89"/>
      <c r="C1128" s="244"/>
      <c r="D1128" s="7"/>
      <c r="E1128" s="7"/>
      <c r="F1128" s="8"/>
    </row>
    <row r="1129" spans="1:6" x14ac:dyDescent="0.25">
      <c r="A1129" s="89"/>
      <c r="B1129" s="89"/>
      <c r="C1129" s="244"/>
      <c r="D1129" s="7"/>
      <c r="E1129" s="7"/>
      <c r="F1129" s="8"/>
    </row>
    <row r="1130" spans="1:6" x14ac:dyDescent="0.25">
      <c r="A1130" s="244"/>
      <c r="B1130" s="244"/>
      <c r="C1130" s="89"/>
      <c r="D1130" s="7"/>
      <c r="E1130" s="7"/>
      <c r="F1130" s="8"/>
    </row>
    <row r="1131" spans="1:6" x14ac:dyDescent="0.25">
      <c r="A1131" s="89"/>
      <c r="B1131" s="89"/>
      <c r="C1131" s="244"/>
      <c r="D1131" s="7"/>
      <c r="E1131" s="7"/>
      <c r="F1131" s="8"/>
    </row>
    <row r="1132" spans="1:6" x14ac:dyDescent="0.25">
      <c r="A1132" s="89"/>
      <c r="B1132" s="89"/>
      <c r="C1132" s="244"/>
      <c r="D1132" s="7"/>
      <c r="E1132" s="7"/>
      <c r="F1132" s="8"/>
    </row>
    <row r="1133" spans="1:6" x14ac:dyDescent="0.25">
      <c r="A1133" s="89"/>
      <c r="B1133" s="89"/>
      <c r="C1133" s="244"/>
      <c r="D1133" s="7"/>
      <c r="E1133" s="7"/>
      <c r="F1133" s="8"/>
    </row>
    <row r="1134" spans="1:6" x14ac:dyDescent="0.25">
      <c r="A1134" s="244"/>
      <c r="B1134" s="244"/>
      <c r="C1134" s="89"/>
      <c r="D1134" s="7"/>
      <c r="E1134" s="7"/>
      <c r="F1134" s="8"/>
    </row>
    <row r="1135" spans="1:6" x14ac:dyDescent="0.25">
      <c r="A1135" s="89"/>
      <c r="B1135" s="89"/>
      <c r="C1135" s="244"/>
      <c r="D1135" s="7"/>
      <c r="E1135" s="7"/>
      <c r="F1135" s="8"/>
    </row>
    <row r="1136" spans="1:6" x14ac:dyDescent="0.25">
      <c r="A1136" s="244"/>
      <c r="B1136" s="244"/>
      <c r="C1136" s="89"/>
      <c r="D1136" s="7"/>
      <c r="E1136" s="7"/>
      <c r="F1136" s="8"/>
    </row>
    <row r="1137" spans="1:6" x14ac:dyDescent="0.25">
      <c r="A1137" s="89"/>
      <c r="B1137" s="89"/>
      <c r="C1137" s="244"/>
      <c r="D1137" s="7"/>
      <c r="E1137" s="7"/>
      <c r="F1137" s="8"/>
    </row>
    <row r="1138" spans="1:6" x14ac:dyDescent="0.25">
      <c r="A1138" s="244"/>
      <c r="B1138" s="244"/>
      <c r="C1138" s="89"/>
      <c r="D1138" s="7"/>
      <c r="E1138" s="7"/>
      <c r="F1138" s="8"/>
    </row>
    <row r="1139" spans="1:6" x14ac:dyDescent="0.25">
      <c r="A1139" s="89"/>
      <c r="B1139" s="89"/>
      <c r="C1139" s="244"/>
      <c r="D1139" s="89"/>
      <c r="E1139" s="7"/>
      <c r="F1139" s="89"/>
    </row>
    <row r="1140" spans="1:6" x14ac:dyDescent="0.25">
      <c r="A1140" s="89"/>
      <c r="B1140" s="89"/>
      <c r="C1140" s="244"/>
      <c r="D1140" s="7"/>
      <c r="E1140" s="7"/>
      <c r="F1140" s="8"/>
    </row>
    <row r="1141" spans="1:6" x14ac:dyDescent="0.25">
      <c r="A1141" s="244"/>
      <c r="B1141" s="244"/>
      <c r="C1141" s="89"/>
      <c r="D1141" s="7"/>
      <c r="E1141" s="7"/>
      <c r="F1141" s="8"/>
    </row>
    <row r="1142" spans="1:6" x14ac:dyDescent="0.25">
      <c r="A1142" s="89"/>
      <c r="B1142" s="89"/>
      <c r="C1142" s="244"/>
      <c r="D1142" s="7"/>
      <c r="E1142" s="7"/>
      <c r="F1142" s="8"/>
    </row>
    <row r="1143" spans="1:6" x14ac:dyDescent="0.25">
      <c r="A1143" s="244"/>
      <c r="B1143" s="244"/>
      <c r="C1143" s="89"/>
      <c r="D1143" s="7"/>
      <c r="E1143" s="7"/>
      <c r="F1143" s="8"/>
    </row>
    <row r="1144" spans="1:6" x14ac:dyDescent="0.25">
      <c r="A1144" s="89"/>
      <c r="B1144" s="89"/>
      <c r="C1144" s="244"/>
      <c r="D1144" s="7"/>
      <c r="E1144" s="7"/>
      <c r="F1144" s="8"/>
    </row>
    <row r="1145" spans="1:6" x14ac:dyDescent="0.25">
      <c r="A1145" s="244"/>
      <c r="B1145" s="244"/>
      <c r="C1145" s="89"/>
      <c r="D1145" s="7"/>
      <c r="E1145" s="7"/>
      <c r="F1145" s="8"/>
    </row>
    <row r="1146" spans="1:6" x14ac:dyDescent="0.25">
      <c r="A1146" s="89"/>
      <c r="B1146" s="89"/>
      <c r="C1146" s="244"/>
      <c r="D1146" s="7"/>
      <c r="E1146" s="7"/>
      <c r="F1146" s="8"/>
    </row>
    <row r="1147" spans="1:6" x14ac:dyDescent="0.25">
      <c r="A1147" s="244"/>
      <c r="B1147" s="244"/>
      <c r="C1147" s="89"/>
      <c r="D1147" s="7"/>
      <c r="E1147" s="7"/>
      <c r="F1147" s="8"/>
    </row>
    <row r="1148" spans="1:6" x14ac:dyDescent="0.25">
      <c r="A1148" s="89"/>
      <c r="B1148" s="89"/>
      <c r="C1148" s="244"/>
      <c r="D1148" s="7"/>
      <c r="E1148" s="7"/>
      <c r="F1148" s="8"/>
    </row>
    <row r="1149" spans="1:6" x14ac:dyDescent="0.25">
      <c r="A1149" s="89"/>
      <c r="B1149" s="89"/>
      <c r="C1149" s="244"/>
      <c r="D1149" s="7"/>
      <c r="E1149" s="7"/>
      <c r="F1149" s="8"/>
    </row>
    <row r="1150" spans="1:6" x14ac:dyDescent="0.25">
      <c r="A1150" s="244"/>
      <c r="B1150" s="244"/>
      <c r="C1150" s="89"/>
      <c r="D1150" s="7"/>
      <c r="E1150" s="7"/>
      <c r="F1150" s="8"/>
    </row>
    <row r="1151" spans="1:6" x14ac:dyDescent="0.25">
      <c r="A1151" s="89"/>
      <c r="B1151" s="89"/>
      <c r="C1151" s="244"/>
      <c r="D1151" s="7"/>
      <c r="E1151" s="7"/>
      <c r="F1151" s="8"/>
    </row>
    <row r="1152" spans="1:6" x14ac:dyDescent="0.25">
      <c r="A1152" s="244"/>
      <c r="B1152" s="244"/>
      <c r="C1152" s="89"/>
      <c r="D1152" s="7"/>
      <c r="E1152" s="7"/>
      <c r="F1152" s="8"/>
    </row>
    <row r="1153" spans="1:6" x14ac:dyDescent="0.25">
      <c r="A1153" s="89"/>
      <c r="B1153" s="89"/>
      <c r="C1153" s="244"/>
      <c r="D1153" s="7"/>
      <c r="E1153" s="7"/>
      <c r="F1153" s="8"/>
    </row>
    <row r="1154" spans="1:6" x14ac:dyDescent="0.25">
      <c r="A1154" s="244"/>
      <c r="B1154" s="244"/>
      <c r="C1154" s="89"/>
      <c r="D1154" s="7"/>
      <c r="E1154" s="7"/>
      <c r="F1154" s="8"/>
    </row>
    <row r="1155" spans="1:6" x14ac:dyDescent="0.25">
      <c r="A1155" s="89"/>
      <c r="B1155" s="89"/>
      <c r="C1155" s="244"/>
      <c r="D1155" s="7"/>
      <c r="E1155" s="7"/>
      <c r="F1155" s="8"/>
    </row>
    <row r="1156" spans="1:6" x14ac:dyDescent="0.25">
      <c r="A1156" s="89"/>
      <c r="B1156" s="89"/>
      <c r="C1156" s="244"/>
      <c r="D1156" s="7"/>
      <c r="E1156" s="7"/>
      <c r="F1156" s="8"/>
    </row>
    <row r="1157" spans="1:6" x14ac:dyDescent="0.25">
      <c r="A1157" s="244"/>
      <c r="B1157" s="244"/>
      <c r="C1157" s="89"/>
      <c r="D1157" s="7"/>
      <c r="E1157" s="7"/>
      <c r="F1157" s="8"/>
    </row>
    <row r="1158" spans="1:6" x14ac:dyDescent="0.25">
      <c r="A1158" s="89"/>
      <c r="B1158" s="89"/>
      <c r="C1158" s="244"/>
      <c r="D1158" s="7"/>
      <c r="E1158" s="7"/>
      <c r="F1158" s="89"/>
    </row>
    <row r="1159" spans="1:6" x14ac:dyDescent="0.25">
      <c r="A1159" s="89"/>
      <c r="B1159" s="89"/>
      <c r="C1159" s="244"/>
      <c r="D1159" s="7"/>
      <c r="E1159" s="7"/>
      <c r="F1159" s="8"/>
    </row>
    <row r="1160" spans="1:6" x14ac:dyDescent="0.25">
      <c r="A1160" s="89"/>
      <c r="B1160" s="89"/>
      <c r="C1160" s="244"/>
      <c r="D1160" s="7"/>
      <c r="E1160" s="7"/>
      <c r="F1160" s="8"/>
    </row>
    <row r="1161" spans="1:6" x14ac:dyDescent="0.25">
      <c r="A1161" s="244"/>
      <c r="B1161" s="244"/>
      <c r="C1161" s="89"/>
      <c r="D1161" s="7"/>
      <c r="E1161" s="7"/>
      <c r="F1161" s="8"/>
    </row>
    <row r="1162" spans="1:6" x14ac:dyDescent="0.25">
      <c r="A1162" s="89"/>
      <c r="B1162" s="89"/>
      <c r="C1162" s="244"/>
      <c r="D1162" s="7"/>
      <c r="E1162" s="7"/>
      <c r="F1162" s="8"/>
    </row>
    <row r="1163" spans="1:6" x14ac:dyDescent="0.25">
      <c r="A1163" s="89"/>
      <c r="B1163" s="89"/>
      <c r="C1163" s="244"/>
      <c r="D1163" s="89"/>
      <c r="E1163" s="7"/>
      <c r="F1163" s="89"/>
    </row>
    <row r="1164" spans="1:6" x14ac:dyDescent="0.25">
      <c r="A1164" s="244"/>
      <c r="B1164" s="244"/>
      <c r="C1164" s="89"/>
      <c r="D1164" s="7"/>
      <c r="E1164" s="7"/>
      <c r="F1164" s="8"/>
    </row>
    <row r="1165" spans="1:6" x14ac:dyDescent="0.25">
      <c r="A1165" s="89"/>
      <c r="B1165" s="89"/>
      <c r="C1165" s="244"/>
      <c r="D1165" s="7"/>
      <c r="E1165" s="7"/>
      <c r="F1165" s="8"/>
    </row>
    <row r="1166" spans="1:6" x14ac:dyDescent="0.25">
      <c r="A1166" s="244"/>
      <c r="B1166" s="244"/>
      <c r="C1166" s="89"/>
      <c r="D1166" s="7"/>
      <c r="E1166" s="7"/>
      <c r="F1166" s="8"/>
    </row>
    <row r="1167" spans="1:6" x14ac:dyDescent="0.25">
      <c r="A1167" s="89"/>
      <c r="B1167" s="89"/>
      <c r="C1167" s="244"/>
      <c r="D1167" s="7"/>
      <c r="E1167" s="7"/>
      <c r="F1167" s="8"/>
    </row>
    <row r="1168" spans="1:6" x14ac:dyDescent="0.25">
      <c r="A1168" s="244"/>
      <c r="B1168" s="244"/>
      <c r="C1168" s="89"/>
      <c r="D1168" s="7"/>
      <c r="E1168" s="7"/>
      <c r="F1168" s="8"/>
    </row>
    <row r="1169" spans="1:6" x14ac:dyDescent="0.25">
      <c r="A1169" s="89"/>
      <c r="B1169" s="89"/>
      <c r="C1169" s="244"/>
      <c r="D1169" s="89"/>
      <c r="E1169" s="7"/>
      <c r="F1169" s="89"/>
    </row>
    <row r="1170" spans="1:6" x14ac:dyDescent="0.25">
      <c r="A1170" s="89"/>
      <c r="B1170" s="89"/>
      <c r="C1170" s="244"/>
      <c r="D1170" s="7"/>
      <c r="E1170" s="7"/>
      <c r="F1170" s="8"/>
    </row>
    <row r="1171" spans="1:6" x14ac:dyDescent="0.25">
      <c r="A1171" s="244"/>
      <c r="B1171" s="244"/>
      <c r="C1171" s="89"/>
      <c r="D1171" s="7"/>
      <c r="E1171" s="7"/>
      <c r="F1171" s="8"/>
    </row>
    <row r="1172" spans="1:6" x14ac:dyDescent="0.25">
      <c r="A1172" s="89"/>
      <c r="B1172" s="89"/>
      <c r="C1172" s="244"/>
      <c r="D1172" s="7"/>
      <c r="E1172" s="7"/>
      <c r="F1172" s="8"/>
    </row>
    <row r="1173" spans="1:6" x14ac:dyDescent="0.25">
      <c r="A1173" s="89"/>
      <c r="B1173" s="89"/>
      <c r="C1173" s="244"/>
      <c r="D1173" s="7"/>
      <c r="E1173" s="7"/>
      <c r="F1173" s="8"/>
    </row>
    <row r="1174" spans="1:6" x14ac:dyDescent="0.25">
      <c r="A1174" s="89"/>
      <c r="B1174" s="89"/>
      <c r="C1174" s="89"/>
      <c r="D1174" s="330"/>
      <c r="E1174" s="330"/>
      <c r="F1174" s="331"/>
    </row>
    <row r="1175" spans="1:6" x14ac:dyDescent="0.25">
      <c r="A1175" s="327"/>
      <c r="B1175" s="328"/>
      <c r="C1175" s="332"/>
      <c r="D1175" s="87"/>
      <c r="E1175" s="87"/>
      <c r="F1175" s="87"/>
    </row>
    <row r="1176" spans="1:6" x14ac:dyDescent="0.25">
      <c r="A1176" s="13"/>
      <c r="B1176" s="87"/>
      <c r="C1176" s="13"/>
      <c r="D1176" s="88"/>
      <c r="E1176" s="88"/>
      <c r="F1176" s="88"/>
    </row>
    <row r="1177" spans="1:6" x14ac:dyDescent="0.25">
      <c r="A1177" s="244"/>
      <c r="B1177" s="244"/>
      <c r="C1177" s="89"/>
      <c r="D1177" s="7"/>
      <c r="E1177" s="7"/>
      <c r="F1177" s="8"/>
    </row>
    <row r="1178" spans="1:6" x14ac:dyDescent="0.25">
      <c r="A1178" s="89"/>
      <c r="B1178" s="89"/>
      <c r="C1178" s="244"/>
      <c r="D1178" s="7"/>
      <c r="E1178" s="7"/>
      <c r="F1178" s="8"/>
    </row>
    <row r="1179" spans="1:6" x14ac:dyDescent="0.25">
      <c r="A1179" s="244"/>
      <c r="B1179" s="244"/>
      <c r="C1179" s="89"/>
      <c r="D1179" s="7"/>
      <c r="E1179" s="7"/>
      <c r="F1179" s="8"/>
    </row>
    <row r="1180" spans="1:6" x14ac:dyDescent="0.25">
      <c r="A1180" s="89"/>
      <c r="B1180" s="89"/>
      <c r="C1180" s="244"/>
      <c r="D1180" s="7"/>
      <c r="E1180" s="7"/>
      <c r="F1180" s="8"/>
    </row>
    <row r="1181" spans="1:6" x14ac:dyDescent="0.25">
      <c r="A1181" s="89"/>
      <c r="B1181" s="89"/>
      <c r="C1181" s="244"/>
      <c r="D1181" s="89"/>
      <c r="E1181" s="7"/>
      <c r="F1181" s="89"/>
    </row>
    <row r="1182" spans="1:6" x14ac:dyDescent="0.25">
      <c r="A1182" s="244"/>
      <c r="B1182" s="244"/>
      <c r="C1182" s="89"/>
      <c r="D1182" s="7"/>
      <c r="E1182" s="7"/>
      <c r="F1182" s="8"/>
    </row>
    <row r="1183" spans="1:6" x14ac:dyDescent="0.25">
      <c r="A1183" s="89"/>
      <c r="B1183" s="89"/>
      <c r="C1183" s="244"/>
      <c r="D1183" s="7"/>
      <c r="E1183" s="7"/>
      <c r="F1183" s="8"/>
    </row>
    <row r="1184" spans="1:6" x14ac:dyDescent="0.25">
      <c r="A1184" s="244"/>
      <c r="B1184" s="244"/>
      <c r="C1184" s="89"/>
      <c r="D1184" s="7"/>
      <c r="E1184" s="7"/>
      <c r="F1184" s="8"/>
    </row>
    <row r="1185" spans="1:6" x14ac:dyDescent="0.25">
      <c r="A1185" s="89"/>
      <c r="B1185" s="89"/>
      <c r="C1185" s="244"/>
      <c r="D1185" s="7"/>
      <c r="E1185" s="7"/>
      <c r="F1185" s="8"/>
    </row>
    <row r="1186" spans="1:6" x14ac:dyDescent="0.25">
      <c r="A1186" s="244"/>
      <c r="B1186" s="244"/>
      <c r="C1186" s="89"/>
      <c r="D1186" s="7"/>
      <c r="E1186" s="7"/>
      <c r="F1186" s="8"/>
    </row>
    <row r="1187" spans="1:6" x14ac:dyDescent="0.25">
      <c r="A1187" s="89"/>
      <c r="B1187" s="89"/>
      <c r="C1187" s="244"/>
      <c r="D1187" s="7"/>
      <c r="E1187" s="7"/>
      <c r="F1187" s="8"/>
    </row>
    <row r="1188" spans="1:6" x14ac:dyDescent="0.25">
      <c r="A1188" s="244"/>
      <c r="B1188" s="244"/>
      <c r="C1188" s="89"/>
      <c r="D1188" s="7"/>
      <c r="E1188" s="7"/>
      <c r="F1188" s="8"/>
    </row>
    <row r="1189" spans="1:6" x14ac:dyDescent="0.25">
      <c r="A1189" s="89"/>
      <c r="B1189" s="89"/>
      <c r="C1189" s="244"/>
      <c r="D1189" s="7"/>
      <c r="E1189" s="7"/>
      <c r="F1189" s="8"/>
    </row>
    <row r="1190" spans="1:6" x14ac:dyDescent="0.25">
      <c r="A1190" s="89"/>
      <c r="B1190" s="89"/>
      <c r="C1190" s="244"/>
      <c r="D1190" s="7"/>
      <c r="E1190" s="7"/>
      <c r="F1190" s="8"/>
    </row>
    <row r="1191" spans="1:6" x14ac:dyDescent="0.25">
      <c r="A1191" s="244"/>
      <c r="B1191" s="244"/>
      <c r="C1191" s="89"/>
      <c r="D1191" s="7"/>
      <c r="E1191" s="7"/>
      <c r="F1191" s="8"/>
    </row>
    <row r="1192" spans="1:6" x14ac:dyDescent="0.25">
      <c r="A1192" s="89"/>
      <c r="B1192" s="89"/>
      <c r="C1192" s="244"/>
      <c r="D1192" s="7"/>
      <c r="E1192" s="7"/>
      <c r="F1192" s="8"/>
    </row>
    <row r="1193" spans="1:6" x14ac:dyDescent="0.25">
      <c r="A1193" s="89"/>
      <c r="B1193" s="89"/>
      <c r="C1193" s="244"/>
      <c r="D1193" s="7"/>
      <c r="E1193" s="7"/>
      <c r="F1193" s="8"/>
    </row>
    <row r="1194" spans="1:6" x14ac:dyDescent="0.25">
      <c r="A1194" s="244"/>
      <c r="B1194" s="244"/>
      <c r="C1194" s="89"/>
      <c r="D1194" s="7"/>
      <c r="E1194" s="7"/>
      <c r="F1194" s="8"/>
    </row>
    <row r="1195" spans="1:6" x14ac:dyDescent="0.25">
      <c r="A1195" s="89"/>
      <c r="B1195" s="89"/>
      <c r="C1195" s="244"/>
      <c r="D1195" s="7"/>
      <c r="E1195" s="7"/>
      <c r="F1195" s="8"/>
    </row>
    <row r="1196" spans="1:6" x14ac:dyDescent="0.25">
      <c r="A1196" s="244"/>
      <c r="B1196" s="244"/>
      <c r="C1196" s="89"/>
      <c r="D1196" s="7"/>
      <c r="E1196" s="7"/>
      <c r="F1196" s="8"/>
    </row>
    <row r="1197" spans="1:6" x14ac:dyDescent="0.25">
      <c r="A1197" s="89"/>
      <c r="B1197" s="89"/>
      <c r="C1197" s="244"/>
      <c r="D1197" s="7"/>
      <c r="E1197" s="7"/>
      <c r="F1197" s="8"/>
    </row>
    <row r="1198" spans="1:6" x14ac:dyDescent="0.25">
      <c r="A1198" s="89"/>
      <c r="B1198" s="89"/>
      <c r="C1198" s="89"/>
      <c r="D1198" s="330"/>
      <c r="E1198" s="330"/>
      <c r="F1198" s="331"/>
    </row>
    <row r="1199" spans="1:6" x14ac:dyDescent="0.25">
      <c r="A1199" s="327"/>
      <c r="B1199" s="328"/>
      <c r="C1199" s="332"/>
      <c r="D1199" s="87"/>
      <c r="E1199" s="87"/>
      <c r="F1199" s="87"/>
    </row>
    <row r="1200" spans="1:6" x14ac:dyDescent="0.25">
      <c r="A1200" s="13"/>
      <c r="B1200" s="87"/>
      <c r="C1200" s="13"/>
      <c r="D1200" s="88"/>
      <c r="E1200" s="88"/>
      <c r="F1200" s="88"/>
    </row>
    <row r="1201" spans="1:6" x14ac:dyDescent="0.25">
      <c r="A1201" s="244"/>
      <c r="B1201" s="244"/>
      <c r="C1201" s="89"/>
      <c r="D1201" s="7"/>
      <c r="E1201" s="7"/>
      <c r="F1201" s="8"/>
    </row>
    <row r="1202" spans="1:6" x14ac:dyDescent="0.25">
      <c r="A1202" s="89"/>
      <c r="B1202" s="89"/>
      <c r="C1202" s="244"/>
      <c r="D1202" s="7"/>
      <c r="E1202" s="7"/>
      <c r="F1202" s="8"/>
    </row>
    <row r="1203" spans="1:6" x14ac:dyDescent="0.25">
      <c r="A1203" s="244"/>
      <c r="B1203" s="244"/>
      <c r="C1203" s="89"/>
      <c r="D1203" s="89"/>
      <c r="E1203" s="7"/>
      <c r="F1203" s="89"/>
    </row>
    <row r="1204" spans="1:6" x14ac:dyDescent="0.25">
      <c r="A1204" s="89"/>
      <c r="B1204" s="89"/>
      <c r="C1204" s="244"/>
      <c r="D1204" s="89"/>
      <c r="E1204" s="7"/>
      <c r="F1204" s="89"/>
    </row>
    <row r="1205" spans="1:6" x14ac:dyDescent="0.25">
      <c r="A1205" s="89"/>
      <c r="B1205" s="89"/>
      <c r="C1205" s="89"/>
      <c r="D1205" s="330"/>
      <c r="E1205" s="330"/>
      <c r="F1205" s="331"/>
    </row>
    <row r="1206" spans="1:6" x14ac:dyDescent="0.25">
      <c r="A1206" s="327"/>
      <c r="B1206" s="328"/>
      <c r="C1206" s="332"/>
      <c r="D1206" s="87"/>
      <c r="E1206" s="87"/>
      <c r="F1206" s="87"/>
    </row>
    <row r="1207" spans="1:6" x14ac:dyDescent="0.25">
      <c r="A1207" s="13"/>
      <c r="B1207" s="87"/>
      <c r="C1207" s="13"/>
      <c r="D1207" s="88"/>
      <c r="E1207" s="88"/>
      <c r="F1207" s="88"/>
    </row>
    <row r="1208" spans="1:6" x14ac:dyDescent="0.25">
      <c r="A1208" s="244"/>
      <c r="B1208" s="244"/>
      <c r="C1208" s="89"/>
      <c r="D1208" s="7"/>
      <c r="E1208" s="7"/>
      <c r="F1208" s="8"/>
    </row>
    <row r="1209" spans="1:6" x14ac:dyDescent="0.25">
      <c r="A1209" s="89"/>
      <c r="B1209" s="89"/>
      <c r="C1209" s="244"/>
      <c r="D1209" s="7"/>
      <c r="E1209" s="7"/>
      <c r="F1209" s="8"/>
    </row>
    <row r="1210" spans="1:6" x14ac:dyDescent="0.25">
      <c r="A1210" s="89"/>
      <c r="B1210" s="89"/>
      <c r="C1210" s="244"/>
      <c r="D1210" s="7"/>
      <c r="E1210" s="7"/>
      <c r="F1210" s="8"/>
    </row>
    <row r="1211" spans="1:6" x14ac:dyDescent="0.25">
      <c r="A1211" s="244"/>
      <c r="B1211" s="244"/>
      <c r="C1211" s="89"/>
      <c r="D1211" s="7"/>
      <c r="E1211" s="7"/>
      <c r="F1211" s="8"/>
    </row>
    <row r="1212" spans="1:6" x14ac:dyDescent="0.25">
      <c r="A1212" s="89"/>
      <c r="B1212" s="89"/>
      <c r="C1212" s="244"/>
      <c r="D1212" s="7"/>
      <c r="E1212" s="7"/>
      <c r="F1212" s="8"/>
    </row>
    <row r="1213" spans="1:6" x14ac:dyDescent="0.25">
      <c r="A1213" s="244"/>
      <c r="B1213" s="244"/>
      <c r="C1213" s="89"/>
      <c r="D1213" s="7"/>
      <c r="E1213" s="7"/>
      <c r="F1213" s="8"/>
    </row>
    <row r="1214" spans="1:6" x14ac:dyDescent="0.25">
      <c r="A1214" s="89"/>
      <c r="B1214" s="89"/>
      <c r="C1214" s="244"/>
      <c r="D1214" s="7"/>
      <c r="E1214" s="7"/>
      <c r="F1214" s="8"/>
    </row>
    <row r="1215" spans="1:6" x14ac:dyDescent="0.25">
      <c r="A1215" s="89"/>
      <c r="B1215" s="89"/>
      <c r="C1215" s="244"/>
      <c r="D1215" s="89"/>
      <c r="E1215" s="7"/>
      <c r="F1215" s="89"/>
    </row>
    <row r="1216" spans="1:6" x14ac:dyDescent="0.25">
      <c r="A1216" s="244"/>
      <c r="B1216" s="244"/>
      <c r="C1216" s="89"/>
      <c r="D1216" s="7"/>
      <c r="E1216" s="7"/>
      <c r="F1216" s="8"/>
    </row>
    <row r="1217" spans="1:6" x14ac:dyDescent="0.25">
      <c r="A1217" s="89"/>
      <c r="B1217" s="89"/>
      <c r="C1217" s="244"/>
      <c r="D1217" s="7"/>
      <c r="E1217" s="7"/>
      <c r="F1217" s="8"/>
    </row>
    <row r="1218" spans="1:6" x14ac:dyDescent="0.25">
      <c r="A1218" s="244"/>
      <c r="B1218" s="244"/>
      <c r="C1218" s="89"/>
      <c r="D1218" s="7"/>
      <c r="E1218" s="7"/>
      <c r="F1218" s="8"/>
    </row>
    <row r="1219" spans="1:6" x14ac:dyDescent="0.25">
      <c r="A1219" s="89"/>
      <c r="B1219" s="89"/>
      <c r="C1219" s="244"/>
      <c r="D1219" s="7"/>
      <c r="E1219" s="7"/>
      <c r="F1219" s="8"/>
    </row>
    <row r="1220" spans="1:6" x14ac:dyDescent="0.25">
      <c r="A1220" s="244"/>
      <c r="B1220" s="244"/>
      <c r="C1220" s="89"/>
      <c r="D1220" s="7"/>
      <c r="E1220" s="7"/>
      <c r="F1220" s="8"/>
    </row>
    <row r="1221" spans="1:6" x14ac:dyDescent="0.25">
      <c r="A1221" s="89"/>
      <c r="B1221" s="89"/>
      <c r="C1221" s="244"/>
      <c r="D1221" s="7"/>
      <c r="E1221" s="7"/>
      <c r="F1221" s="8"/>
    </row>
    <row r="1222" spans="1:6" x14ac:dyDescent="0.25">
      <c r="A1222" s="89"/>
      <c r="B1222" s="89"/>
      <c r="C1222" s="244"/>
      <c r="D1222" s="7"/>
      <c r="E1222" s="7"/>
      <c r="F1222" s="8"/>
    </row>
    <row r="1223" spans="1:6" x14ac:dyDescent="0.25">
      <c r="A1223" s="89"/>
      <c r="B1223" s="89"/>
      <c r="C1223" s="244"/>
      <c r="D1223" s="7"/>
      <c r="E1223" s="7"/>
      <c r="F1223" s="8"/>
    </row>
    <row r="1224" spans="1:6" x14ac:dyDescent="0.25">
      <c r="A1224" s="244"/>
      <c r="B1224" s="244"/>
      <c r="C1224" s="89"/>
      <c r="D1224" s="7"/>
      <c r="E1224" s="7"/>
      <c r="F1224" s="8"/>
    </row>
    <row r="1225" spans="1:6" x14ac:dyDescent="0.25">
      <c r="A1225" s="89"/>
      <c r="B1225" s="89"/>
      <c r="C1225" s="244"/>
      <c r="D1225" s="7"/>
      <c r="E1225" s="7"/>
      <c r="F1225" s="8"/>
    </row>
    <row r="1226" spans="1:6" x14ac:dyDescent="0.25">
      <c r="A1226" s="244"/>
      <c r="B1226" s="244"/>
      <c r="C1226" s="89"/>
      <c r="D1226" s="7"/>
      <c r="E1226" s="7"/>
      <c r="F1226" s="8"/>
    </row>
    <row r="1227" spans="1:6" x14ac:dyDescent="0.25">
      <c r="A1227" s="89"/>
      <c r="B1227" s="89"/>
      <c r="C1227" s="244"/>
      <c r="D1227" s="7"/>
      <c r="E1227" s="7"/>
      <c r="F1227" s="8"/>
    </row>
    <row r="1228" spans="1:6" x14ac:dyDescent="0.25">
      <c r="A1228" s="244"/>
      <c r="B1228" s="244"/>
      <c r="C1228" s="89"/>
      <c r="D1228" s="7"/>
      <c r="E1228" s="7"/>
      <c r="F1228" s="8"/>
    </row>
    <row r="1229" spans="1:6" x14ac:dyDescent="0.25">
      <c r="A1229" s="89"/>
      <c r="B1229" s="89"/>
      <c r="C1229" s="244"/>
      <c r="D1229" s="7"/>
      <c r="E1229" s="7"/>
      <c r="F1229" s="8"/>
    </row>
    <row r="1230" spans="1:6" x14ac:dyDescent="0.25">
      <c r="A1230" s="89"/>
      <c r="B1230" s="89"/>
      <c r="C1230" s="244"/>
      <c r="D1230" s="7"/>
      <c r="E1230" s="7"/>
      <c r="F1230" s="8"/>
    </row>
    <row r="1231" spans="1:6" x14ac:dyDescent="0.25">
      <c r="A1231" s="89"/>
      <c r="B1231" s="89"/>
      <c r="C1231" s="244"/>
      <c r="D1231" s="7"/>
      <c r="E1231" s="7"/>
      <c r="F1231" s="8"/>
    </row>
    <row r="1232" spans="1:6" x14ac:dyDescent="0.25">
      <c r="A1232" s="89"/>
      <c r="B1232" s="89"/>
      <c r="C1232" s="244"/>
      <c r="D1232" s="7"/>
      <c r="E1232" s="7"/>
      <c r="F1232" s="8"/>
    </row>
    <row r="1233" spans="1:7" x14ac:dyDescent="0.25">
      <c r="A1233" s="244"/>
      <c r="B1233" s="244"/>
      <c r="C1233" s="89"/>
      <c r="D1233" s="7"/>
      <c r="E1233" s="7"/>
      <c r="F1233" s="8"/>
    </row>
    <row r="1234" spans="1:7" x14ac:dyDescent="0.25">
      <c r="A1234" s="89"/>
      <c r="B1234" s="89"/>
      <c r="C1234" s="244"/>
      <c r="D1234" s="7"/>
      <c r="E1234" s="7"/>
      <c r="F1234" s="8"/>
    </row>
    <row r="1235" spans="1:7" x14ac:dyDescent="0.25">
      <c r="A1235" s="244"/>
      <c r="B1235" s="244"/>
      <c r="C1235" s="89"/>
      <c r="D1235" s="7"/>
      <c r="E1235" s="7"/>
      <c r="F1235" s="8"/>
    </row>
    <row r="1236" spans="1:7" x14ac:dyDescent="0.25">
      <c r="A1236" s="89"/>
      <c r="B1236" s="89"/>
      <c r="C1236" s="244"/>
      <c r="D1236" s="7"/>
      <c r="E1236" s="7"/>
      <c r="F1236" s="8"/>
    </row>
    <row r="1237" spans="1:7" x14ac:dyDescent="0.25">
      <c r="A1237" s="244"/>
      <c r="B1237" s="244"/>
      <c r="C1237" s="89"/>
      <c r="D1237" s="7"/>
      <c r="E1237" s="7"/>
      <c r="F1237" s="8"/>
    </row>
    <row r="1238" spans="1:7" x14ac:dyDescent="0.25">
      <c r="A1238" s="89"/>
      <c r="B1238" s="89"/>
      <c r="C1238" s="244"/>
      <c r="D1238" s="7"/>
      <c r="E1238" s="7"/>
      <c r="F1238" s="8"/>
    </row>
    <row r="1239" spans="1:7" x14ac:dyDescent="0.25">
      <c r="A1239" s="89"/>
      <c r="B1239" s="89"/>
      <c r="C1239" s="89"/>
      <c r="D1239" s="330"/>
      <c r="E1239" s="330"/>
      <c r="F1239" s="333"/>
    </row>
    <row r="1240" spans="1:7" x14ac:dyDescent="0.25">
      <c r="A1240" s="87"/>
      <c r="B1240" s="334"/>
      <c r="C1240" s="334"/>
      <c r="D1240" s="335"/>
      <c r="E1240" s="335"/>
      <c r="F1240" s="336"/>
    </row>
    <row r="1244" spans="1:7" x14ac:dyDescent="0.25">
      <c r="A1244" s="690"/>
      <c r="B1244" s="690"/>
      <c r="C1244" s="5"/>
      <c r="D1244" s="5"/>
      <c r="E1244" s="5"/>
      <c r="F1244" s="4"/>
      <c r="G1244" s="4"/>
    </row>
    <row r="1245" spans="1:7" x14ac:dyDescent="0.25">
      <c r="A1245" s="39"/>
      <c r="B1245" s="4"/>
      <c r="C1245" s="5"/>
      <c r="D1245" s="5"/>
      <c r="E1245" s="5"/>
      <c r="F1245" s="4"/>
      <c r="G1245" s="4"/>
    </row>
    <row r="1246" spans="1:7" x14ac:dyDescent="0.25">
      <c r="A1246" s="91"/>
      <c r="B1246" s="84"/>
      <c r="C1246" s="27"/>
      <c r="D1246" s="27"/>
      <c r="E1246" s="27"/>
      <c r="F1246" s="30"/>
      <c r="G1246" s="30"/>
    </row>
    <row r="1247" spans="1:7" x14ac:dyDescent="0.25">
      <c r="A1247" s="56"/>
      <c r="B1247" s="56"/>
      <c r="C1247" s="33"/>
      <c r="D1247" s="33"/>
      <c r="E1247" s="121"/>
      <c r="F1247" s="30"/>
      <c r="G1247" s="30"/>
    </row>
    <row r="1248" spans="1:7" x14ac:dyDescent="0.25">
      <c r="A1248" s="56"/>
      <c r="B1248" s="56"/>
      <c r="C1248" s="33"/>
      <c r="D1248" s="33"/>
      <c r="E1248" s="121"/>
      <c r="F1248" s="30"/>
      <c r="G1248" s="30"/>
    </row>
    <row r="1249" spans="1:7" x14ac:dyDescent="0.25">
      <c r="A1249" s="56"/>
      <c r="B1249" s="56"/>
      <c r="C1249" s="33"/>
      <c r="D1249" s="33"/>
      <c r="E1249" s="121"/>
      <c r="F1249" s="30"/>
      <c r="G1249" s="30"/>
    </row>
    <row r="1250" spans="1:7" x14ac:dyDescent="0.25">
      <c r="A1250" s="56"/>
      <c r="B1250" s="56"/>
      <c r="C1250" s="33"/>
      <c r="D1250" s="33"/>
      <c r="E1250" s="121"/>
      <c r="F1250" s="30"/>
      <c r="G1250" s="30"/>
    </row>
    <row r="1251" spans="1:7" x14ac:dyDescent="0.25">
      <c r="A1251" s="56"/>
      <c r="B1251" s="56"/>
      <c r="C1251" s="33"/>
      <c r="D1251" s="33"/>
      <c r="E1251" s="121"/>
      <c r="F1251" s="30"/>
      <c r="G1251" s="30"/>
    </row>
    <row r="1252" spans="1:7" x14ac:dyDescent="0.25">
      <c r="A1252" s="56"/>
      <c r="B1252" s="56"/>
      <c r="C1252" s="33"/>
      <c r="D1252" s="33"/>
      <c r="E1252" s="121"/>
      <c r="F1252" s="30"/>
      <c r="G1252" s="30"/>
    </row>
    <row r="1253" spans="1:7" x14ac:dyDescent="0.25">
      <c r="A1253" s="84"/>
      <c r="B1253" s="84"/>
      <c r="C1253" s="21"/>
      <c r="D1253" s="21"/>
      <c r="E1253" s="122"/>
      <c r="F1253" s="30"/>
      <c r="G1253" s="30"/>
    </row>
    <row r="1254" spans="1:7" x14ac:dyDescent="0.25">
      <c r="A1254" s="4"/>
      <c r="B1254" s="4"/>
      <c r="C1254" s="3"/>
      <c r="D1254" s="3"/>
      <c r="E1254" s="5"/>
      <c r="F1254" s="4"/>
      <c r="G1254" s="4"/>
    </row>
    <row r="1255" spans="1:7" x14ac:dyDescent="0.25">
      <c r="A1255" s="4"/>
      <c r="B1255" s="4"/>
      <c r="C1255" s="3"/>
      <c r="D1255" s="3"/>
      <c r="E1255" s="5"/>
      <c r="F1255" s="4"/>
      <c r="G1255" s="4"/>
    </row>
    <row r="1256" spans="1:7" x14ac:dyDescent="0.25">
      <c r="A1256" s="4"/>
      <c r="B1256" s="4"/>
      <c r="C1256" s="3"/>
      <c r="D1256" s="3"/>
      <c r="E1256" s="5"/>
      <c r="F1256" s="4"/>
      <c r="G1256" s="4"/>
    </row>
    <row r="1257" spans="1:7" x14ac:dyDescent="0.25">
      <c r="A1257" s="4"/>
      <c r="B1257" s="4"/>
      <c r="C1257" s="3"/>
      <c r="D1257" s="3"/>
      <c r="E1257" s="5"/>
      <c r="F1257" s="4"/>
      <c r="G1257" s="4"/>
    </row>
    <row r="1258" spans="1:7" x14ac:dyDescent="0.25">
      <c r="A1258" s="661"/>
      <c r="B1258" s="691"/>
      <c r="C1258" s="691"/>
      <c r="D1258" s="691"/>
      <c r="E1258" s="691"/>
      <c r="F1258" s="691"/>
    </row>
    <row r="1259" spans="1:7" x14ac:dyDescent="0.25">
      <c r="A1259" s="19"/>
    </row>
    <row r="1260" spans="1:7" x14ac:dyDescent="0.25">
      <c r="A1260" s="91"/>
      <c r="B1260" s="84"/>
      <c r="C1260" s="27"/>
      <c r="D1260" s="27"/>
      <c r="E1260" s="27"/>
      <c r="F1260" s="30"/>
      <c r="G1260" s="30"/>
    </row>
    <row r="1261" spans="1:7" x14ac:dyDescent="0.25">
      <c r="A1261" s="56"/>
      <c r="B1261" s="56"/>
      <c r="C1261" s="33"/>
      <c r="D1261" s="33"/>
      <c r="E1261" s="33"/>
      <c r="F1261" s="30"/>
      <c r="G1261" s="30"/>
    </row>
    <row r="1262" spans="1:7" x14ac:dyDescent="0.25">
      <c r="A1262" s="56"/>
      <c r="B1262" s="56"/>
      <c r="C1262" s="33"/>
      <c r="D1262" s="33"/>
      <c r="E1262" s="33"/>
      <c r="F1262" s="30"/>
      <c r="G1262" s="30"/>
    </row>
    <row r="1263" spans="1:7" x14ac:dyDescent="0.25">
      <c r="A1263" s="56"/>
      <c r="B1263" s="56"/>
      <c r="C1263" s="33"/>
      <c r="D1263" s="33"/>
      <c r="E1263" s="33"/>
      <c r="F1263" s="30"/>
      <c r="G1263" s="30"/>
    </row>
    <row r="1264" spans="1:7" x14ac:dyDescent="0.25">
      <c r="A1264" s="56"/>
      <c r="B1264" s="56"/>
      <c r="C1264" s="33"/>
      <c r="D1264" s="33"/>
      <c r="E1264" s="34"/>
      <c r="F1264" s="30"/>
      <c r="G1264" s="30"/>
    </row>
    <row r="1265" spans="1:7" x14ac:dyDescent="0.25">
      <c r="A1265" s="56"/>
      <c r="B1265" s="56"/>
      <c r="C1265" s="33"/>
      <c r="D1265" s="33"/>
      <c r="E1265" s="34"/>
      <c r="F1265" s="30"/>
      <c r="G1265" s="30"/>
    </row>
    <row r="1266" spans="1:7" x14ac:dyDescent="0.25">
      <c r="A1266" s="56"/>
      <c r="B1266" s="56"/>
      <c r="C1266" s="33"/>
      <c r="D1266" s="33"/>
      <c r="E1266" s="34"/>
      <c r="F1266" s="30"/>
      <c r="G1266" s="30"/>
    </row>
    <row r="1267" spans="1:7" x14ac:dyDescent="0.25">
      <c r="A1267" s="84"/>
      <c r="B1267" s="84"/>
      <c r="C1267" s="21"/>
      <c r="D1267" s="21"/>
      <c r="E1267" s="21"/>
      <c r="F1267" s="30"/>
      <c r="G1267" s="30"/>
    </row>
    <row r="1270" spans="1:7" ht="15.75" x14ac:dyDescent="0.25">
      <c r="C1270" s="123" t="s">
        <v>315</v>
      </c>
    </row>
    <row r="1272" spans="1:7" x14ac:dyDescent="0.25">
      <c r="A1272" t="s">
        <v>316</v>
      </c>
    </row>
    <row r="1273" spans="1:7" x14ac:dyDescent="0.25">
      <c r="A1273" t="s">
        <v>317</v>
      </c>
    </row>
    <row r="1276" spans="1:7" x14ac:dyDescent="0.25">
      <c r="A1276" t="s">
        <v>318</v>
      </c>
    </row>
    <row r="1278" spans="1:7" x14ac:dyDescent="0.25">
      <c r="A1278" t="s">
        <v>319</v>
      </c>
    </row>
    <row r="1279" spans="1:7" x14ac:dyDescent="0.25">
      <c r="A1279" t="s">
        <v>320</v>
      </c>
    </row>
    <row r="1281" spans="1:1" x14ac:dyDescent="0.25">
      <c r="A1281" t="s">
        <v>321</v>
      </c>
    </row>
    <row r="1282" spans="1:1" x14ac:dyDescent="0.25">
      <c r="A1282" t="s">
        <v>322</v>
      </c>
    </row>
  </sheetData>
  <mergeCells count="138">
    <mergeCell ref="B261:C261"/>
    <mergeCell ref="B262:C262"/>
    <mergeCell ref="B263:C263"/>
    <mergeCell ref="B264:C264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J26:K26"/>
    <mergeCell ref="J27:K27"/>
    <mergeCell ref="J28:K28"/>
    <mergeCell ref="J29:K29"/>
    <mergeCell ref="J30:K30"/>
    <mergeCell ref="J31:K31"/>
    <mergeCell ref="A918:G918"/>
    <mergeCell ref="A5:F5"/>
    <mergeCell ref="A8:H8"/>
    <mergeCell ref="A35:H35"/>
    <mergeCell ref="A25:H25"/>
    <mergeCell ref="A36:H36"/>
    <mergeCell ref="A269:B269"/>
    <mergeCell ref="A270:B270"/>
    <mergeCell ref="A282:H282"/>
    <mergeCell ref="A283:H283"/>
    <mergeCell ref="A41:B41"/>
    <mergeCell ref="A11:F11"/>
    <mergeCell ref="A12:F12"/>
    <mergeCell ref="A27:B27"/>
    <mergeCell ref="A26:B26"/>
    <mergeCell ref="A37:B37"/>
    <mergeCell ref="A21:H21"/>
    <mergeCell ref="A602:G602"/>
    <mergeCell ref="A637:G637"/>
    <mergeCell ref="A644:G644"/>
    <mergeCell ref="A661:G661"/>
    <mergeCell ref="A13:F13"/>
    <mergeCell ref="A14:F14"/>
    <mergeCell ref="A7:C7"/>
    <mergeCell ref="A118:G118"/>
    <mergeCell ref="A18:F18"/>
    <mergeCell ref="A19:F19"/>
    <mergeCell ref="A48:H48"/>
    <mergeCell ref="A10:F10"/>
    <mergeCell ref="A220:H220"/>
    <mergeCell ref="A42:H42"/>
    <mergeCell ref="A421:G421"/>
    <mergeCell ref="A394:G394"/>
    <mergeCell ref="A318:G318"/>
    <mergeCell ref="A340:G340"/>
    <mergeCell ref="A392:G392"/>
    <mergeCell ref="A327:G327"/>
    <mergeCell ref="A325:G325"/>
    <mergeCell ref="A323:G323"/>
    <mergeCell ref="A566:G566"/>
    <mergeCell ref="A442:G442"/>
    <mergeCell ref="A453:G453"/>
    <mergeCell ref="A517:G517"/>
    <mergeCell ref="A532:G532"/>
    <mergeCell ref="A293:H293"/>
    <mergeCell ref="A294:B294"/>
    <mergeCell ref="A305:H305"/>
    <mergeCell ref="A16:F16"/>
    <mergeCell ref="A15:F15"/>
    <mergeCell ref="A17:F17"/>
    <mergeCell ref="A23:F23"/>
    <mergeCell ref="A43:B43"/>
    <mergeCell ref="A44:B44"/>
    <mergeCell ref="A38:B38"/>
    <mergeCell ref="A221:B221"/>
    <mergeCell ref="A230:H230"/>
    <mergeCell ref="A266:H266"/>
    <mergeCell ref="B234:C234"/>
    <mergeCell ref="B235:C235"/>
    <mergeCell ref="B236:C236"/>
    <mergeCell ref="B237:C237"/>
    <mergeCell ref="B233:C233"/>
    <mergeCell ref="B238:C238"/>
    <mergeCell ref="B239:C239"/>
    <mergeCell ref="B240:C240"/>
    <mergeCell ref="B241:C241"/>
    <mergeCell ref="A1244:B1244"/>
    <mergeCell ref="A1258:F1258"/>
    <mergeCell ref="A307:G307"/>
    <mergeCell ref="B45:D45"/>
    <mergeCell ref="A50:G50"/>
    <mergeCell ref="A51:G51"/>
    <mergeCell ref="A232:E232"/>
    <mergeCell ref="A52:B52"/>
    <mergeCell ref="A53:B53"/>
    <mergeCell ref="A119:B119"/>
    <mergeCell ref="A120:B120"/>
    <mergeCell ref="A209:H209"/>
    <mergeCell ref="A210:H210"/>
    <mergeCell ref="A211:B211"/>
    <mergeCell ref="A578:G578"/>
    <mergeCell ref="A580:G580"/>
    <mergeCell ref="A609:G609"/>
    <mergeCell ref="A618:G618"/>
    <mergeCell ref="A620:G620"/>
    <mergeCell ref="A627:G627"/>
    <mergeCell ref="A673:G673"/>
    <mergeCell ref="A691:G691"/>
    <mergeCell ref="A284:B284"/>
    <mergeCell ref="A489:G489"/>
    <mergeCell ref="M675:Q675"/>
    <mergeCell ref="A733:G733"/>
    <mergeCell ref="A927:C927"/>
    <mergeCell ref="A745:G745"/>
    <mergeCell ref="A770:G770"/>
    <mergeCell ref="A772:G772"/>
    <mergeCell ref="A774:G774"/>
    <mergeCell ref="A865:G865"/>
    <mergeCell ref="A867:G867"/>
    <mergeCell ref="A904:G904"/>
    <mergeCell ref="A726:G726"/>
    <mergeCell ref="A755:G755"/>
    <mergeCell ref="A762:G762"/>
    <mergeCell ref="A815:G815"/>
    <mergeCell ref="A834:G834"/>
    <mergeCell ref="A897:G897"/>
    <mergeCell ref="A863:G863"/>
    <mergeCell ref="A703:G703"/>
    <mergeCell ref="A710:G710"/>
    <mergeCell ref="A919:G919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333"/>
  <sheetViews>
    <sheetView tabSelected="1" topLeftCell="A929" zoomScale="120" zoomScaleNormal="120" workbookViewId="0">
      <selection activeCell="A944" sqref="A944:M991"/>
    </sheetView>
  </sheetViews>
  <sheetFormatPr defaultRowHeight="15" x14ac:dyDescent="0.25"/>
  <cols>
    <col min="1" max="1" width="5.7109375" customWidth="1"/>
    <col min="2" max="2" width="41.7109375" customWidth="1"/>
    <col min="3" max="5" width="15.7109375" hidden="1" customWidth="1"/>
    <col min="6" max="6" width="16.85546875" hidden="1" customWidth="1"/>
    <col min="7" max="8" width="15.7109375" hidden="1" customWidth="1"/>
    <col min="9" max="11" width="15.7109375" customWidth="1"/>
    <col min="12" max="13" width="10.7109375" customWidth="1"/>
    <col min="14" max="14" width="9" hidden="1" customWidth="1"/>
    <col min="15" max="15" width="16" customWidth="1"/>
    <col min="16" max="16" width="15" customWidth="1"/>
    <col min="17" max="17" width="15.140625" customWidth="1"/>
    <col min="18" max="18" width="14.42578125" customWidth="1"/>
    <col min="19" max="19" width="18.28515625" customWidth="1"/>
    <col min="20" max="20" width="16.42578125" customWidth="1"/>
    <col min="21" max="21" width="15.7109375" customWidth="1"/>
    <col min="22" max="22" width="14.42578125" customWidth="1"/>
  </cols>
  <sheetData>
    <row r="1" spans="1:14" x14ac:dyDescent="0.25">
      <c r="A1" s="87" t="s">
        <v>428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4" x14ac:dyDescent="0.25">
      <c r="A2" s="87" t="s">
        <v>524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4" x14ac:dyDescent="0.25">
      <c r="A3" s="87" t="s">
        <v>323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5" spans="1:14" ht="15.75" x14ac:dyDescent="0.25">
      <c r="A5" s="382" t="s">
        <v>324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</row>
    <row r="6" spans="1:14" ht="15.75" x14ac:dyDescent="0.25">
      <c r="A6" s="568" t="s">
        <v>520</v>
      </c>
      <c r="B6" s="268"/>
      <c r="C6" s="268"/>
      <c r="D6" s="268"/>
      <c r="E6" s="269"/>
      <c r="F6" s="250"/>
      <c r="G6" s="250"/>
      <c r="H6" s="250"/>
      <c r="I6" s="250"/>
      <c r="J6" s="250"/>
      <c r="K6" s="250"/>
      <c r="L6" s="250"/>
    </row>
    <row r="7" spans="1:14" x14ac:dyDescent="0.25">
      <c r="A7" s="671"/>
      <c r="B7" s="700"/>
      <c r="C7" s="700"/>
    </row>
    <row r="8" spans="1:14" x14ac:dyDescent="0.25">
      <c r="A8" s="671" t="s">
        <v>408</v>
      </c>
      <c r="B8" s="671"/>
      <c r="C8" s="671"/>
      <c r="D8" s="671"/>
      <c r="E8" s="671"/>
      <c r="F8" s="671"/>
      <c r="G8" s="671"/>
      <c r="H8" s="671"/>
      <c r="I8" s="671"/>
      <c r="J8" s="671"/>
      <c r="K8" s="671"/>
      <c r="L8" s="671"/>
      <c r="M8" s="671"/>
      <c r="N8" s="671"/>
    </row>
    <row r="9" spans="1:14" x14ac:dyDescent="0.25">
      <c r="A9" s="36"/>
    </row>
    <row r="10" spans="1:14" x14ac:dyDescent="0.25">
      <c r="A10" s="371" t="s">
        <v>479</v>
      </c>
      <c r="B10" s="371"/>
      <c r="C10" s="371"/>
      <c r="D10" s="371"/>
      <c r="E10" s="371"/>
      <c r="F10" s="371"/>
      <c r="G10" s="371"/>
      <c r="H10" s="371"/>
      <c r="I10" s="371"/>
      <c r="J10" s="371"/>
      <c r="K10" s="371"/>
      <c r="L10" s="371"/>
    </row>
    <row r="11" spans="1:14" x14ac:dyDescent="0.25">
      <c r="A11" s="371" t="s">
        <v>325</v>
      </c>
      <c r="B11" s="371"/>
      <c r="C11" s="371"/>
      <c r="D11" s="371"/>
      <c r="E11" s="371"/>
      <c r="F11" s="371"/>
      <c r="G11" s="363"/>
      <c r="H11" s="363"/>
      <c r="I11" s="363"/>
      <c r="J11" s="363"/>
      <c r="K11" s="363"/>
      <c r="L11" s="363"/>
    </row>
    <row r="12" spans="1:14" x14ac:dyDescent="0.25">
      <c r="A12" s="371" t="s">
        <v>437</v>
      </c>
      <c r="B12" s="371"/>
      <c r="C12" s="371"/>
      <c r="D12" s="371"/>
      <c r="E12" s="371"/>
      <c r="F12" s="371"/>
      <c r="G12" s="363"/>
      <c r="H12" s="363"/>
      <c r="I12" s="363"/>
      <c r="J12" s="363"/>
      <c r="K12" s="363"/>
      <c r="L12" s="363"/>
    </row>
    <row r="13" spans="1:14" x14ac:dyDescent="0.25">
      <c r="A13" s="371" t="s">
        <v>420</v>
      </c>
      <c r="B13" s="371"/>
      <c r="C13" s="371"/>
      <c r="D13" s="371"/>
      <c r="E13" s="371"/>
      <c r="F13" s="371"/>
      <c r="G13" s="363"/>
      <c r="H13" s="363"/>
      <c r="I13" s="363"/>
      <c r="J13" s="363"/>
      <c r="K13" s="363"/>
      <c r="L13" s="363"/>
    </row>
    <row r="14" spans="1:14" x14ac:dyDescent="0.25">
      <c r="A14" s="371" t="s">
        <v>401</v>
      </c>
      <c r="B14" s="371"/>
      <c r="C14" s="371"/>
      <c r="D14" s="371"/>
      <c r="E14" s="371"/>
      <c r="F14" s="371"/>
      <c r="G14" s="363"/>
      <c r="H14" s="363"/>
      <c r="I14" s="363"/>
      <c r="J14" s="363"/>
      <c r="K14" s="363"/>
      <c r="L14" s="363"/>
    </row>
    <row r="15" spans="1:14" x14ac:dyDescent="0.25">
      <c r="A15" s="371" t="s">
        <v>402</v>
      </c>
      <c r="B15" s="371"/>
      <c r="C15" s="371"/>
      <c r="D15" s="371"/>
      <c r="E15" s="371"/>
      <c r="F15" s="371"/>
      <c r="G15" s="363"/>
      <c r="H15" s="363"/>
      <c r="I15" s="363"/>
      <c r="J15" s="363"/>
      <c r="K15" s="363"/>
      <c r="L15" s="363"/>
    </row>
    <row r="16" spans="1:14" x14ac:dyDescent="0.25">
      <c r="A16" s="371" t="s">
        <v>400</v>
      </c>
      <c r="B16" s="371"/>
      <c r="C16" s="371"/>
      <c r="D16" s="371"/>
      <c r="E16" s="371"/>
      <c r="F16" s="371"/>
      <c r="G16" s="363"/>
      <c r="H16" s="363"/>
      <c r="I16" s="363"/>
      <c r="J16" s="363"/>
      <c r="K16" s="363"/>
      <c r="L16" s="363"/>
    </row>
    <row r="17" spans="1:17" x14ac:dyDescent="0.25">
      <c r="A17" s="371" t="s">
        <v>438</v>
      </c>
      <c r="B17" s="371"/>
      <c r="C17" s="371"/>
      <c r="D17" s="371"/>
      <c r="E17" s="371"/>
      <c r="F17" s="371"/>
      <c r="G17" s="381"/>
      <c r="H17" s="381"/>
      <c r="I17" s="381"/>
      <c r="J17" s="381"/>
      <c r="K17" s="381"/>
      <c r="L17" s="381"/>
    </row>
    <row r="18" spans="1:17" x14ac:dyDescent="0.25">
      <c r="A18" s="744"/>
      <c r="B18" s="744"/>
      <c r="C18" s="744"/>
      <c r="D18" s="744"/>
      <c r="E18" s="744"/>
      <c r="F18" s="744"/>
      <c r="G18" s="381"/>
      <c r="H18" s="381"/>
      <c r="I18" s="381"/>
      <c r="J18" s="381"/>
      <c r="K18" s="381"/>
      <c r="L18" s="381"/>
    </row>
    <row r="19" spans="1:17" x14ac:dyDescent="0.25">
      <c r="A19" s="745" t="s">
        <v>326</v>
      </c>
      <c r="B19" s="745"/>
      <c r="C19" s="745"/>
      <c r="D19" s="745"/>
      <c r="E19" s="745"/>
      <c r="F19" s="745"/>
      <c r="G19" s="363"/>
      <c r="H19" s="363"/>
      <c r="I19" s="363"/>
      <c r="J19" s="363"/>
      <c r="K19" s="363"/>
      <c r="L19" s="363"/>
    </row>
    <row r="20" spans="1:17" x14ac:dyDescent="0.25">
      <c r="A20" s="36"/>
    </row>
    <row r="21" spans="1:17" ht="15.75" x14ac:dyDescent="0.25">
      <c r="A21" s="746" t="s">
        <v>406</v>
      </c>
      <c r="B21" s="746"/>
      <c r="C21" s="746"/>
      <c r="D21" s="746"/>
      <c r="E21" s="746"/>
      <c r="F21" s="746"/>
      <c r="G21" s="746"/>
      <c r="H21" s="746"/>
      <c r="I21" s="746"/>
      <c r="J21" s="746"/>
      <c r="K21" s="746"/>
      <c r="L21" s="746"/>
      <c r="M21" s="746"/>
      <c r="N21" s="746"/>
    </row>
    <row r="22" spans="1:17" x14ac:dyDescent="0.25">
      <c r="A22" s="65"/>
    </row>
    <row r="23" spans="1:17" x14ac:dyDescent="0.25">
      <c r="A23" s="498" t="s">
        <v>477</v>
      </c>
      <c r="B23" s="498"/>
      <c r="C23" s="498"/>
      <c r="D23" s="498"/>
      <c r="E23" s="498"/>
      <c r="F23" s="498"/>
      <c r="G23" s="499"/>
      <c r="H23" s="499"/>
      <c r="I23" s="499"/>
      <c r="J23" s="499"/>
      <c r="K23" s="457"/>
      <c r="L23" s="457"/>
    </row>
    <row r="24" spans="1:17" x14ac:dyDescent="0.25">
      <c r="A24" s="65"/>
    </row>
    <row r="25" spans="1:17" x14ac:dyDescent="0.25">
      <c r="A25" s="750" t="s">
        <v>362</v>
      </c>
      <c r="B25" s="751"/>
      <c r="C25" s="751"/>
      <c r="D25" s="751"/>
      <c r="E25" s="751"/>
      <c r="F25" s="751"/>
      <c r="G25" s="751"/>
      <c r="H25" s="751"/>
      <c r="I25" s="751"/>
      <c r="J25" s="751"/>
      <c r="K25" s="751"/>
      <c r="L25" s="751"/>
      <c r="M25" s="752"/>
      <c r="N25" s="574"/>
    </row>
    <row r="26" spans="1:17" ht="22.5" x14ac:dyDescent="0.25">
      <c r="A26" s="717" t="s">
        <v>356</v>
      </c>
      <c r="B26" s="717"/>
      <c r="C26" s="178" t="s">
        <v>357</v>
      </c>
      <c r="D26" s="178" t="s">
        <v>365</v>
      </c>
      <c r="E26" s="178" t="s">
        <v>366</v>
      </c>
      <c r="F26" s="178" t="s">
        <v>327</v>
      </c>
      <c r="G26" s="178" t="s">
        <v>446</v>
      </c>
      <c r="H26" s="178" t="s">
        <v>447</v>
      </c>
      <c r="I26" s="178" t="s">
        <v>505</v>
      </c>
      <c r="J26" s="178" t="s">
        <v>506</v>
      </c>
      <c r="K26" s="178" t="s">
        <v>507</v>
      </c>
      <c r="L26" s="418" t="s">
        <v>518</v>
      </c>
      <c r="M26" s="418" t="s">
        <v>503</v>
      </c>
      <c r="N26" s="561"/>
      <c r="O26" s="67"/>
      <c r="P26" s="671"/>
      <c r="Q26" s="671"/>
    </row>
    <row r="27" spans="1:17" x14ac:dyDescent="0.25">
      <c r="A27" s="747">
        <v>1</v>
      </c>
      <c r="B27" s="748"/>
      <c r="C27" s="182">
        <v>2</v>
      </c>
      <c r="D27" s="183">
        <v>3</v>
      </c>
      <c r="E27" s="181">
        <v>4</v>
      </c>
      <c r="F27" s="183">
        <v>2</v>
      </c>
      <c r="G27" s="183">
        <v>3</v>
      </c>
      <c r="H27" s="183">
        <v>4</v>
      </c>
      <c r="I27" s="183">
        <v>2</v>
      </c>
      <c r="J27" s="183">
        <v>3</v>
      </c>
      <c r="K27" s="183">
        <v>4</v>
      </c>
      <c r="L27" s="183">
        <v>5</v>
      </c>
      <c r="M27" s="182">
        <v>6</v>
      </c>
      <c r="N27" s="559"/>
      <c r="O27" s="67"/>
      <c r="P27" s="671"/>
      <c r="Q27" s="671"/>
    </row>
    <row r="28" spans="1:17" x14ac:dyDescent="0.25">
      <c r="A28" s="576" t="s">
        <v>351</v>
      </c>
      <c r="B28" s="576"/>
      <c r="C28" s="577">
        <v>560900.96</v>
      </c>
      <c r="D28" s="290">
        <v>1488881.98</v>
      </c>
      <c r="E28" s="290">
        <f>D28/2</f>
        <v>744440.99</v>
      </c>
      <c r="F28" s="290">
        <v>842861.77</v>
      </c>
      <c r="G28" s="290">
        <f>G58</f>
        <v>1923628</v>
      </c>
      <c r="H28" s="290">
        <f>G28/2</f>
        <v>961814</v>
      </c>
      <c r="I28" s="290">
        <v>2376525.56</v>
      </c>
      <c r="J28" s="594">
        <f>J58</f>
        <v>2382546.46</v>
      </c>
      <c r="K28" s="594">
        <f>K58</f>
        <v>2251498.65</v>
      </c>
      <c r="L28" s="594">
        <f>K28/I28*100</f>
        <v>94.739088352157253</v>
      </c>
      <c r="M28" s="594">
        <f>K28/J28*100</f>
        <v>94.499674520512812</v>
      </c>
      <c r="N28" s="566"/>
      <c r="O28" s="68"/>
      <c r="P28" s="749"/>
      <c r="Q28" s="749"/>
    </row>
    <row r="29" spans="1:17" x14ac:dyDescent="0.25">
      <c r="A29" s="576" t="s">
        <v>352</v>
      </c>
      <c r="B29" s="576"/>
      <c r="C29" s="577">
        <v>135031.19</v>
      </c>
      <c r="D29" s="290">
        <v>54110.1</v>
      </c>
      <c r="E29" s="290">
        <f t="shared" ref="E29:E33" si="0">D29/2</f>
        <v>27055.05</v>
      </c>
      <c r="F29" s="290">
        <v>280</v>
      </c>
      <c r="G29" s="290">
        <f>G107</f>
        <v>25660</v>
      </c>
      <c r="H29" s="290">
        <f t="shared" ref="H29:H34" si="1">G29/2</f>
        <v>12830</v>
      </c>
      <c r="I29" s="290">
        <v>11288.72</v>
      </c>
      <c r="J29" s="594">
        <f>J107</f>
        <v>2774</v>
      </c>
      <c r="K29" s="594">
        <f>K107</f>
        <v>2773.92</v>
      </c>
      <c r="L29" s="594">
        <f t="shared" ref="L29:L33" si="2">K29/I29*100</f>
        <v>24.572493604235028</v>
      </c>
      <c r="M29" s="594">
        <f t="shared" ref="M29:M33" si="3">K29/J29*100</f>
        <v>99.997116077865897</v>
      </c>
      <c r="N29" s="566"/>
      <c r="O29" s="68"/>
      <c r="P29" s="749"/>
      <c r="Q29" s="749"/>
    </row>
    <row r="30" spans="1:17" x14ac:dyDescent="0.25">
      <c r="A30" s="578" t="s">
        <v>1</v>
      </c>
      <c r="B30" s="578"/>
      <c r="C30" s="579">
        <f>SUM(C28:C29)</f>
        <v>695932.14999999991</v>
      </c>
      <c r="D30" s="580">
        <f>SUM(D28:D29)</f>
        <v>1542992.08</v>
      </c>
      <c r="E30" s="581">
        <f t="shared" si="0"/>
        <v>771496.04</v>
      </c>
      <c r="F30" s="580">
        <f>SUM(F28:F29)</f>
        <v>843141.77</v>
      </c>
      <c r="G30" s="580">
        <f>SUM(G28:G29)</f>
        <v>1949288</v>
      </c>
      <c r="H30" s="580">
        <f t="shared" si="1"/>
        <v>974644</v>
      </c>
      <c r="I30" s="580">
        <f>SUM(I28:I29)</f>
        <v>2387814.2800000003</v>
      </c>
      <c r="J30" s="580">
        <f>J28+J29</f>
        <v>2385320.46</v>
      </c>
      <c r="K30" s="580">
        <f>K28+K29</f>
        <v>2254272.5699999998</v>
      </c>
      <c r="L30" s="390">
        <f t="shared" si="2"/>
        <v>94.407366137369763</v>
      </c>
      <c r="M30" s="390">
        <f t="shared" si="3"/>
        <v>94.506067750745743</v>
      </c>
      <c r="N30" s="567"/>
      <c r="O30" s="68"/>
      <c r="P30" s="749"/>
      <c r="Q30" s="749"/>
    </row>
    <row r="31" spans="1:17" x14ac:dyDescent="0.25">
      <c r="A31" s="576" t="s">
        <v>353</v>
      </c>
      <c r="B31" s="576"/>
      <c r="C31" s="577">
        <v>495545.4</v>
      </c>
      <c r="D31" s="290">
        <v>1100596.1399999999</v>
      </c>
      <c r="E31" s="290">
        <f t="shared" si="0"/>
        <v>550298.06999999995</v>
      </c>
      <c r="F31" s="290">
        <v>568732.93000000005</v>
      </c>
      <c r="G31" s="290">
        <f>G125</f>
        <v>1251850</v>
      </c>
      <c r="H31" s="290">
        <f t="shared" si="1"/>
        <v>625925</v>
      </c>
      <c r="I31" s="290">
        <v>1478162.18</v>
      </c>
      <c r="J31" s="594">
        <f>J125</f>
        <v>1832589</v>
      </c>
      <c r="K31" s="594">
        <f>K125</f>
        <v>1803544.6700000002</v>
      </c>
      <c r="L31" s="594">
        <f t="shared" si="2"/>
        <v>122.01263801783917</v>
      </c>
      <c r="M31" s="594">
        <f t="shared" si="3"/>
        <v>98.415120357046789</v>
      </c>
      <c r="N31" s="566"/>
      <c r="O31" s="68"/>
      <c r="P31" s="749"/>
      <c r="Q31" s="749"/>
    </row>
    <row r="32" spans="1:17" x14ac:dyDescent="0.25">
      <c r="A32" s="576" t="s">
        <v>354</v>
      </c>
      <c r="B32" s="576"/>
      <c r="C32" s="577">
        <v>208858.85</v>
      </c>
      <c r="D32" s="290">
        <v>574026.23999999999</v>
      </c>
      <c r="E32" s="290">
        <f t="shared" si="0"/>
        <v>287013.12</v>
      </c>
      <c r="F32" s="290">
        <v>192870.26</v>
      </c>
      <c r="G32" s="290">
        <f>G187</f>
        <v>716400</v>
      </c>
      <c r="H32" s="290">
        <f t="shared" si="1"/>
        <v>358200</v>
      </c>
      <c r="I32" s="290">
        <v>667450.59</v>
      </c>
      <c r="J32" s="594">
        <f>J187</f>
        <v>980731.61</v>
      </c>
      <c r="K32" s="594">
        <f>K187</f>
        <v>992091.68000000017</v>
      </c>
      <c r="L32" s="594">
        <f t="shared" si="2"/>
        <v>148.63896966515534</v>
      </c>
      <c r="M32" s="594">
        <f t="shared" si="3"/>
        <v>101.15832607863024</v>
      </c>
      <c r="N32" s="566"/>
      <c r="O32" s="68"/>
      <c r="P32" s="68"/>
      <c r="Q32" s="69"/>
    </row>
    <row r="33" spans="1:17" x14ac:dyDescent="0.25">
      <c r="A33" s="578" t="s">
        <v>3</v>
      </c>
      <c r="B33" s="578"/>
      <c r="C33" s="579">
        <f>SUM(C31:C32)</f>
        <v>704404.25</v>
      </c>
      <c r="D33" s="580">
        <f>SUM(D31:D32)</f>
        <v>1674622.38</v>
      </c>
      <c r="E33" s="581">
        <f t="shared" si="0"/>
        <v>837311.19</v>
      </c>
      <c r="F33" s="580">
        <f>SUM(F31:F32)</f>
        <v>761603.19000000006</v>
      </c>
      <c r="G33" s="580">
        <f>SUM(G31:G32)</f>
        <v>1968250</v>
      </c>
      <c r="H33" s="580">
        <f t="shared" si="1"/>
        <v>984125</v>
      </c>
      <c r="I33" s="580">
        <f>SUM(I31:I32)</f>
        <v>2145612.77</v>
      </c>
      <c r="J33" s="580">
        <f>J31+J32</f>
        <v>2813320.61</v>
      </c>
      <c r="K33" s="580">
        <f>K31+K32</f>
        <v>2795636.3500000006</v>
      </c>
      <c r="L33" s="390">
        <f t="shared" si="2"/>
        <v>130.29547498451925</v>
      </c>
      <c r="M33" s="390">
        <f t="shared" si="3"/>
        <v>99.371409716434727</v>
      </c>
      <c r="N33" s="567"/>
      <c r="O33" s="68"/>
      <c r="P33" s="68"/>
      <c r="Q33" s="69"/>
    </row>
    <row r="34" spans="1:17" x14ac:dyDescent="0.25">
      <c r="A34" s="582" t="s">
        <v>4</v>
      </c>
      <c r="B34" s="582"/>
      <c r="C34" s="583">
        <f>C30-C33</f>
        <v>-8472.1000000000931</v>
      </c>
      <c r="D34" s="584">
        <f>D30-D33</f>
        <v>-131630.29999999981</v>
      </c>
      <c r="E34" s="584">
        <f>D34/2</f>
        <v>-65815.149999999907</v>
      </c>
      <c r="F34" s="584">
        <f>F30-F33</f>
        <v>81538.579999999958</v>
      </c>
      <c r="G34" s="584">
        <f>G30-G33</f>
        <v>-18962</v>
      </c>
      <c r="H34" s="584">
        <f t="shared" si="1"/>
        <v>-9481</v>
      </c>
      <c r="I34" s="584">
        <f>I30-I33</f>
        <v>242201.51000000024</v>
      </c>
      <c r="J34" s="584">
        <f>J30-J33</f>
        <v>-428000.14999999991</v>
      </c>
      <c r="K34" s="585">
        <f>K30-K33</f>
        <v>-541363.78000000073</v>
      </c>
      <c r="L34" s="289"/>
      <c r="M34" s="289"/>
      <c r="N34" s="566"/>
      <c r="O34" s="67"/>
      <c r="P34" s="70"/>
      <c r="Q34" s="67"/>
    </row>
    <row r="35" spans="1:17" x14ac:dyDescent="0.25">
      <c r="A35" s="571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3"/>
      <c r="O35" s="68"/>
      <c r="P35" s="68"/>
      <c r="Q35" s="69"/>
    </row>
    <row r="36" spans="1:17" x14ac:dyDescent="0.25">
      <c r="A36" s="750" t="s">
        <v>363</v>
      </c>
      <c r="B36" s="751"/>
      <c r="C36" s="751"/>
      <c r="D36" s="751"/>
      <c r="E36" s="751"/>
      <c r="F36" s="751"/>
      <c r="G36" s="751"/>
      <c r="H36" s="751"/>
      <c r="I36" s="751"/>
      <c r="J36" s="751"/>
      <c r="K36" s="751"/>
      <c r="L36" s="751"/>
      <c r="M36" s="752"/>
      <c r="N36" s="574"/>
      <c r="O36" s="68"/>
      <c r="P36" s="68"/>
      <c r="Q36" s="69"/>
    </row>
    <row r="37" spans="1:17" ht="22.5" x14ac:dyDescent="0.25">
      <c r="A37" s="762" t="s">
        <v>356</v>
      </c>
      <c r="B37" s="763"/>
      <c r="C37" s="569" t="s">
        <v>357</v>
      </c>
      <c r="D37" s="569" t="s">
        <v>365</v>
      </c>
      <c r="E37" s="569" t="s">
        <v>366</v>
      </c>
      <c r="F37" s="569" t="s">
        <v>327</v>
      </c>
      <c r="G37" s="569" t="s">
        <v>446</v>
      </c>
      <c r="H37" s="569" t="s">
        <v>447</v>
      </c>
      <c r="I37" s="569" t="s">
        <v>505</v>
      </c>
      <c r="J37" s="569" t="s">
        <v>506</v>
      </c>
      <c r="K37" s="569" t="s">
        <v>507</v>
      </c>
      <c r="L37" s="570" t="s">
        <v>518</v>
      </c>
      <c r="M37" s="570" t="s">
        <v>503</v>
      </c>
      <c r="N37" s="519"/>
      <c r="O37" s="67"/>
      <c r="P37" s="67"/>
      <c r="Q37" s="67"/>
    </row>
    <row r="38" spans="1:17" x14ac:dyDescent="0.25">
      <c r="A38" s="747">
        <v>1</v>
      </c>
      <c r="B38" s="748"/>
      <c r="C38" s="182">
        <v>2</v>
      </c>
      <c r="D38" s="183">
        <v>3</v>
      </c>
      <c r="E38" s="181">
        <v>4</v>
      </c>
      <c r="F38" s="183">
        <v>2</v>
      </c>
      <c r="G38" s="183">
        <v>3</v>
      </c>
      <c r="H38" s="183">
        <v>4</v>
      </c>
      <c r="I38" s="183">
        <v>2</v>
      </c>
      <c r="J38" s="183">
        <v>3</v>
      </c>
      <c r="K38" s="183">
        <v>4</v>
      </c>
      <c r="L38" s="183">
        <v>5</v>
      </c>
      <c r="M38" s="182">
        <v>6</v>
      </c>
      <c r="N38" s="551"/>
      <c r="O38" s="67"/>
      <c r="P38" s="67"/>
      <c r="Q38" s="67"/>
    </row>
    <row r="39" spans="1:17" x14ac:dyDescent="0.25">
      <c r="A39" s="576" t="s">
        <v>359</v>
      </c>
      <c r="B39" s="576"/>
      <c r="C39" s="576">
        <v>0</v>
      </c>
      <c r="D39" s="290">
        <v>0</v>
      </c>
      <c r="E39" s="290">
        <v>0</v>
      </c>
      <c r="F39" s="586">
        <v>0</v>
      </c>
      <c r="G39" s="586">
        <v>0</v>
      </c>
      <c r="H39" s="586">
        <v>0</v>
      </c>
      <c r="I39" s="140">
        <v>0</v>
      </c>
      <c r="J39" s="140">
        <v>0</v>
      </c>
      <c r="K39" s="140">
        <v>0</v>
      </c>
      <c r="L39" s="140">
        <v>0</v>
      </c>
      <c r="M39" s="587">
        <v>0</v>
      </c>
      <c r="N39" s="588"/>
      <c r="O39" s="68"/>
      <c r="P39" s="68"/>
      <c r="Q39" s="71"/>
    </row>
    <row r="40" spans="1:17" x14ac:dyDescent="0.25">
      <c r="A40" s="576" t="s">
        <v>360</v>
      </c>
      <c r="B40" s="576"/>
      <c r="C40" s="576">
        <v>0</v>
      </c>
      <c r="D40" s="290">
        <v>0</v>
      </c>
      <c r="E40" s="29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0</v>
      </c>
      <c r="L40" s="140">
        <v>0</v>
      </c>
      <c r="M40" s="587">
        <v>0</v>
      </c>
      <c r="N40" s="588"/>
      <c r="O40" s="68"/>
      <c r="P40" s="68"/>
      <c r="Q40" s="72"/>
    </row>
    <row r="41" spans="1:17" x14ac:dyDescent="0.25">
      <c r="A41" s="764" t="s">
        <v>364</v>
      </c>
      <c r="B41" s="764"/>
      <c r="C41" s="578">
        <v>0</v>
      </c>
      <c r="D41" s="580">
        <v>0</v>
      </c>
      <c r="E41" s="580">
        <v>0</v>
      </c>
      <c r="F41" s="390">
        <v>0</v>
      </c>
      <c r="G41" s="390">
        <f>G39+G40</f>
        <v>0</v>
      </c>
      <c r="H41" s="390">
        <f>SUM(H39:H40)</f>
        <v>0</v>
      </c>
      <c r="I41" s="390">
        <f>SUM(I39:I40)</f>
        <v>0</v>
      </c>
      <c r="J41" s="390">
        <f>J39+J40</f>
        <v>0</v>
      </c>
      <c r="K41" s="390">
        <f>K39+K40</f>
        <v>0</v>
      </c>
      <c r="L41" s="390">
        <f>SUM(L39:L40)</f>
        <v>0</v>
      </c>
      <c r="M41" s="589">
        <v>0</v>
      </c>
      <c r="N41" s="336"/>
      <c r="O41" s="70"/>
      <c r="P41" s="70"/>
      <c r="Q41" s="73"/>
    </row>
    <row r="42" spans="1:17" x14ac:dyDescent="0.25">
      <c r="A42" s="669"/>
      <c r="B42" s="669"/>
      <c r="C42" s="669"/>
      <c r="D42" s="669"/>
      <c r="E42" s="669"/>
      <c r="F42" s="669"/>
      <c r="G42" s="669"/>
      <c r="H42" s="669"/>
      <c r="I42" s="669"/>
      <c r="J42" s="669"/>
      <c r="K42" s="669"/>
      <c r="L42" s="669"/>
      <c r="M42" s="669"/>
      <c r="N42" s="669"/>
      <c r="O42" s="70"/>
      <c r="P42" s="70"/>
      <c r="Q42" s="73"/>
    </row>
    <row r="43" spans="1:17" x14ac:dyDescent="0.25">
      <c r="A43" s="740" t="s">
        <v>358</v>
      </c>
      <c r="B43" s="740"/>
      <c r="C43" s="595"/>
      <c r="D43" s="598" t="s">
        <v>5</v>
      </c>
      <c r="E43" s="598" t="s">
        <v>5</v>
      </c>
      <c r="F43" s="599">
        <v>263681.40000000002</v>
      </c>
      <c r="G43" s="599"/>
      <c r="H43" s="599"/>
      <c r="I43" s="273">
        <v>450671.13</v>
      </c>
      <c r="J43" s="273">
        <v>692872.57</v>
      </c>
      <c r="K43" s="273">
        <v>692872.57</v>
      </c>
      <c r="L43" s="596"/>
      <c r="M43" s="596"/>
      <c r="N43" s="591"/>
    </row>
    <row r="44" spans="1:17" x14ac:dyDescent="0.25">
      <c r="A44" s="741" t="s">
        <v>480</v>
      </c>
      <c r="B44" s="741"/>
      <c r="C44" s="580"/>
      <c r="D44" s="590"/>
      <c r="E44" s="590"/>
      <c r="F44" s="592"/>
      <c r="G44" s="592"/>
      <c r="H44" s="592"/>
      <c r="I44" s="390">
        <v>0</v>
      </c>
      <c r="J44" s="390">
        <v>428000.15</v>
      </c>
      <c r="K44" s="390">
        <v>692872.57</v>
      </c>
      <c r="L44" s="597"/>
      <c r="M44" s="597"/>
      <c r="N44" s="591"/>
    </row>
    <row r="45" spans="1:17" ht="30" customHeight="1" x14ac:dyDescent="0.25">
      <c r="A45" s="756" t="s">
        <v>521</v>
      </c>
      <c r="B45" s="757"/>
      <c r="C45" s="580"/>
      <c r="D45" s="590"/>
      <c r="E45" s="590"/>
      <c r="F45" s="592"/>
      <c r="G45" s="592"/>
      <c r="H45" s="592"/>
      <c r="I45" s="390">
        <f>I30</f>
        <v>2387814.2800000003</v>
      </c>
      <c r="J45" s="390">
        <f>J30+J44</f>
        <v>2813320.61</v>
      </c>
      <c r="K45" s="390">
        <f>K30+K44</f>
        <v>2947145.1399999997</v>
      </c>
      <c r="L45" s="597">
        <f>K45/I45*100</f>
        <v>123.42438709261758</v>
      </c>
      <c r="M45" s="597">
        <f>K45/J45*100</f>
        <v>104.75681760281135</v>
      </c>
      <c r="N45" s="591"/>
    </row>
    <row r="46" spans="1:17" ht="30" customHeight="1" x14ac:dyDescent="0.25">
      <c r="A46" s="756" t="s">
        <v>522</v>
      </c>
      <c r="B46" s="758"/>
      <c r="C46" s="593"/>
      <c r="D46" s="590"/>
      <c r="E46" s="590"/>
      <c r="F46" s="592"/>
      <c r="G46" s="592"/>
      <c r="H46" s="592"/>
      <c r="I46" s="390">
        <f>I33</f>
        <v>2145612.77</v>
      </c>
      <c r="J46" s="390">
        <f>J33</f>
        <v>2813320.61</v>
      </c>
      <c r="K46" s="390">
        <f>K33</f>
        <v>2795636.3500000006</v>
      </c>
      <c r="L46" s="597">
        <f>K46/I46*100</f>
        <v>130.29547498451925</v>
      </c>
      <c r="M46" s="597">
        <f>K46/J46*100</f>
        <v>99.371409716434727</v>
      </c>
      <c r="N46" s="591"/>
    </row>
    <row r="47" spans="1:17" x14ac:dyDescent="0.25">
      <c r="A47" s="741" t="s">
        <v>361</v>
      </c>
      <c r="B47" s="741"/>
      <c r="C47" s="580"/>
      <c r="D47" s="590">
        <v>131630.29999999999</v>
      </c>
      <c r="E47" s="590">
        <v>65815.149999999994</v>
      </c>
      <c r="F47" s="592"/>
      <c r="G47" s="592"/>
      <c r="H47" s="592"/>
      <c r="I47" s="390">
        <f>I43+I45-I46</f>
        <v>692872.64000000013</v>
      </c>
      <c r="J47" s="390">
        <f>J45-J46</f>
        <v>0</v>
      </c>
      <c r="K47" s="390">
        <f>K45-K46</f>
        <v>151508.78999999911</v>
      </c>
      <c r="L47" s="597"/>
      <c r="M47" s="597"/>
      <c r="N47" s="591"/>
    </row>
    <row r="48" spans="1:17" x14ac:dyDescent="0.25">
      <c r="A48" s="2"/>
      <c r="B48" s="742"/>
      <c r="C48" s="743"/>
      <c r="D48" s="743"/>
      <c r="N48" s="87"/>
    </row>
    <row r="50" spans="1:17" x14ac:dyDescent="0.25">
      <c r="Q50" s="342"/>
    </row>
    <row r="51" spans="1:17" x14ac:dyDescent="0.25">
      <c r="A51" s="753" t="s">
        <v>6</v>
      </c>
      <c r="B51" s="754"/>
      <c r="C51" s="754"/>
      <c r="D51" s="754"/>
      <c r="E51" s="754"/>
      <c r="F51" s="754"/>
      <c r="G51" s="754"/>
      <c r="H51" s="754"/>
      <c r="I51" s="754"/>
      <c r="J51" s="754"/>
      <c r="K51" s="754"/>
      <c r="L51" s="754"/>
      <c r="M51" s="755"/>
      <c r="N51" s="575"/>
    </row>
    <row r="53" spans="1:17" x14ac:dyDescent="0.25">
      <c r="A53" s="699" t="s">
        <v>404</v>
      </c>
      <c r="B53" s="739"/>
      <c r="C53" s="739"/>
      <c r="D53" s="739"/>
      <c r="E53" s="739"/>
      <c r="F53" s="739"/>
      <c r="G53" s="739"/>
      <c r="H53" s="739"/>
      <c r="I53" s="739"/>
      <c r="J53" s="739"/>
      <c r="K53" s="739"/>
      <c r="L53" s="739"/>
      <c r="M53" s="739"/>
    </row>
    <row r="54" spans="1:17" x14ac:dyDescent="0.25">
      <c r="A54" s="690"/>
      <c r="B54" s="739"/>
      <c r="C54" s="739"/>
      <c r="D54" s="739"/>
      <c r="E54" s="739"/>
      <c r="F54" s="739"/>
      <c r="G54" s="739"/>
      <c r="H54" s="739"/>
      <c r="I54" s="739"/>
      <c r="J54" s="739"/>
      <c r="K54" s="739"/>
      <c r="L54" s="739"/>
      <c r="M54" s="739"/>
    </row>
    <row r="55" spans="1:17" ht="22.5" x14ac:dyDescent="0.25">
      <c r="A55" s="655" t="s">
        <v>356</v>
      </c>
      <c r="B55" s="657"/>
      <c r="C55" s="178" t="s">
        <v>357</v>
      </c>
      <c r="D55" s="178" t="s">
        <v>365</v>
      </c>
      <c r="E55" s="178" t="s">
        <v>366</v>
      </c>
      <c r="F55" s="178" t="s">
        <v>327</v>
      </c>
      <c r="G55" s="178" t="s">
        <v>446</v>
      </c>
      <c r="H55" s="178" t="s">
        <v>447</v>
      </c>
      <c r="I55" s="178" t="s">
        <v>505</v>
      </c>
      <c r="J55" s="178" t="s">
        <v>506</v>
      </c>
      <c r="K55" s="178" t="s">
        <v>507</v>
      </c>
      <c r="L55" s="418" t="s">
        <v>518</v>
      </c>
      <c r="M55" s="418" t="s">
        <v>503</v>
      </c>
      <c r="N55" s="561"/>
      <c r="O55" s="87"/>
    </row>
    <row r="56" spans="1:17" x14ac:dyDescent="0.25">
      <c r="A56" s="747">
        <v>1</v>
      </c>
      <c r="B56" s="748"/>
      <c r="C56" s="182">
        <v>2</v>
      </c>
      <c r="D56" s="183">
        <v>3</v>
      </c>
      <c r="E56" s="181">
        <v>4</v>
      </c>
      <c r="F56" s="183">
        <v>2</v>
      </c>
      <c r="G56" s="183">
        <v>3</v>
      </c>
      <c r="H56" s="183">
        <v>4</v>
      </c>
      <c r="I56" s="183">
        <v>2</v>
      </c>
      <c r="J56" s="183">
        <v>3</v>
      </c>
      <c r="K56" s="183">
        <v>4</v>
      </c>
      <c r="L56" s="183">
        <v>5</v>
      </c>
      <c r="M56" s="182">
        <v>6</v>
      </c>
      <c r="N56" s="559"/>
      <c r="O56" s="87"/>
    </row>
    <row r="57" spans="1:17" x14ac:dyDescent="0.25">
      <c r="A57" s="127" t="s">
        <v>5</v>
      </c>
      <c r="B57" s="26" t="s">
        <v>7</v>
      </c>
      <c r="C57" s="132" t="e">
        <f>SUM(C58,C107)</f>
        <v>#REF!</v>
      </c>
      <c r="D57" s="44" t="e">
        <f t="shared" ref="D57:K57" si="4">D58+D107</f>
        <v>#REF!</v>
      </c>
      <c r="E57" s="44" t="e">
        <f t="shared" si="4"/>
        <v>#REF!</v>
      </c>
      <c r="F57" s="44">
        <f t="shared" si="4"/>
        <v>843141.7699999999</v>
      </c>
      <c r="G57" s="44">
        <f t="shared" si="4"/>
        <v>1949288</v>
      </c>
      <c r="H57" s="44">
        <f t="shared" si="4"/>
        <v>974644</v>
      </c>
      <c r="I57" s="44">
        <f t="shared" si="4"/>
        <v>2387814.2800000007</v>
      </c>
      <c r="J57" s="44">
        <f t="shared" si="4"/>
        <v>2385320.46</v>
      </c>
      <c r="K57" s="106">
        <f t="shared" si="4"/>
        <v>2254272.5699999998</v>
      </c>
      <c r="L57" s="106">
        <f>K57/I57*100</f>
        <v>94.407366137369735</v>
      </c>
      <c r="M57" s="106">
        <f>K57/J57*100</f>
        <v>94.506067750745743</v>
      </c>
      <c r="N57" s="336"/>
      <c r="O57" s="87"/>
    </row>
    <row r="58" spans="1:17" x14ac:dyDescent="0.25">
      <c r="A58" s="184">
        <v>6</v>
      </c>
      <c r="B58" s="185" t="s">
        <v>8</v>
      </c>
      <c r="C58" s="186" t="e">
        <f>SUM(C59,C68,C77,C87,C98,C102)</f>
        <v>#REF!</v>
      </c>
      <c r="D58" s="187" t="e">
        <f>D59+D68+D77+D87+D98+D102</f>
        <v>#REF!</v>
      </c>
      <c r="E58" s="186" t="e">
        <f>D58/2</f>
        <v>#REF!</v>
      </c>
      <c r="F58" s="186">
        <f t="shared" ref="F58:K58" si="5">F59+F68+F77+F87+F98+F102</f>
        <v>842861.7699999999</v>
      </c>
      <c r="G58" s="186">
        <f t="shared" si="5"/>
        <v>1923628</v>
      </c>
      <c r="H58" s="186">
        <f t="shared" si="5"/>
        <v>961814</v>
      </c>
      <c r="I58" s="186">
        <f t="shared" si="5"/>
        <v>2376525.5600000005</v>
      </c>
      <c r="J58" s="186">
        <f t="shared" si="5"/>
        <v>2382546.46</v>
      </c>
      <c r="K58" s="209">
        <f t="shared" si="5"/>
        <v>2251498.65</v>
      </c>
      <c r="L58" s="209">
        <f t="shared" ref="L58:L118" si="6">K58/I58*100</f>
        <v>94.739088352157225</v>
      </c>
      <c r="M58" s="209">
        <f t="shared" ref="M58:M118" si="7">K58/J58*100</f>
        <v>94.499674520512812</v>
      </c>
      <c r="N58" s="336"/>
      <c r="O58" s="87"/>
    </row>
    <row r="59" spans="1:17" x14ac:dyDescent="0.25">
      <c r="A59" s="197">
        <v>61</v>
      </c>
      <c r="B59" s="197" t="s">
        <v>9</v>
      </c>
      <c r="C59" s="198" t="e">
        <f>SUM(C60,C62,C65,#REF!)</f>
        <v>#REF!</v>
      </c>
      <c r="D59" s="199" t="e">
        <f>D60+D62+D65+#REF!</f>
        <v>#REF!</v>
      </c>
      <c r="E59" s="198" t="e">
        <f>D59/2</f>
        <v>#REF!</v>
      </c>
      <c r="F59" s="198">
        <f t="shared" ref="F59:K59" si="8">F60+F62+F65</f>
        <v>497386.86</v>
      </c>
      <c r="G59" s="198">
        <f t="shared" si="8"/>
        <v>1001100</v>
      </c>
      <c r="H59" s="198">
        <f t="shared" si="8"/>
        <v>500550</v>
      </c>
      <c r="I59" s="198">
        <f t="shared" si="8"/>
        <v>1341000</v>
      </c>
      <c r="J59" s="198">
        <f t="shared" si="8"/>
        <v>1304701</v>
      </c>
      <c r="K59" s="198">
        <f t="shared" si="8"/>
        <v>1284550.3600000001</v>
      </c>
      <c r="L59" s="198">
        <f t="shared" si="6"/>
        <v>95.790481730052207</v>
      </c>
      <c r="M59" s="198">
        <f t="shared" si="7"/>
        <v>98.455535789426094</v>
      </c>
      <c r="N59" s="538"/>
      <c r="O59" s="87"/>
    </row>
    <row r="60" spans="1:17" x14ac:dyDescent="0.25">
      <c r="A60" s="190">
        <v>611</v>
      </c>
      <c r="B60" s="191" t="s">
        <v>10</v>
      </c>
      <c r="C60" s="192">
        <f>SUM(C61:C61)</f>
        <v>220862.52</v>
      </c>
      <c r="D60" s="193">
        <f>D61</f>
        <v>411440.7</v>
      </c>
      <c r="E60" s="195">
        <f t="shared" ref="E60:E116" si="9">D60/2</f>
        <v>205720.35</v>
      </c>
      <c r="F60" s="192">
        <f>SUM(F61:F61)</f>
        <v>413767.62</v>
      </c>
      <c r="G60" s="192">
        <f>SUM(G61:G61)</f>
        <v>700000</v>
      </c>
      <c r="H60" s="192">
        <f>G60/2</f>
        <v>350000</v>
      </c>
      <c r="I60" s="192">
        <f>I61</f>
        <v>914019.82</v>
      </c>
      <c r="J60" s="192">
        <f>SUM(J61:J61)</f>
        <v>950000</v>
      </c>
      <c r="K60" s="298">
        <f>K61</f>
        <v>970914.5</v>
      </c>
      <c r="L60" s="195">
        <f t="shared" si="6"/>
        <v>106.22466589400655</v>
      </c>
      <c r="M60" s="195">
        <f t="shared" si="7"/>
        <v>102.20152631578947</v>
      </c>
      <c r="N60" s="531"/>
      <c r="O60" s="87"/>
    </row>
    <row r="61" spans="1:17" ht="20.25" x14ac:dyDescent="0.25">
      <c r="A61" s="125">
        <v>6111</v>
      </c>
      <c r="B61" s="42" t="s">
        <v>11</v>
      </c>
      <c r="C61" s="17">
        <v>220862.52</v>
      </c>
      <c r="D61" s="35">
        <v>411440.7</v>
      </c>
      <c r="E61" s="236">
        <f t="shared" si="9"/>
        <v>205720.35</v>
      </c>
      <c r="F61" s="17">
        <v>413767.62</v>
      </c>
      <c r="G61" s="17">
        <v>700000</v>
      </c>
      <c r="H61" s="17">
        <f>G61/2</f>
        <v>350000</v>
      </c>
      <c r="I61" s="17">
        <v>914019.82</v>
      </c>
      <c r="J61" s="17">
        <v>950000</v>
      </c>
      <c r="K61" s="17">
        <v>970914.5</v>
      </c>
      <c r="L61" s="58">
        <f t="shared" si="6"/>
        <v>106.22466589400655</v>
      </c>
      <c r="M61" s="58">
        <f t="shared" si="7"/>
        <v>102.20152631578947</v>
      </c>
      <c r="N61" s="531"/>
      <c r="O61" s="87"/>
      <c r="P61" s="364"/>
    </row>
    <row r="62" spans="1:17" x14ac:dyDescent="0.25">
      <c r="A62" s="190">
        <v>613</v>
      </c>
      <c r="B62" s="191" t="s">
        <v>13</v>
      </c>
      <c r="C62" s="192">
        <f>SUM(C63:C64)</f>
        <v>126729.86</v>
      </c>
      <c r="D62" s="193">
        <f>D64+D63</f>
        <v>192448.09999999998</v>
      </c>
      <c r="E62" s="195">
        <f t="shared" si="9"/>
        <v>96224.049999999988</v>
      </c>
      <c r="F62" s="192">
        <f>SUM(F63:F64)</f>
        <v>81065.5</v>
      </c>
      <c r="G62" s="192">
        <f>SUM(G63:G64)</f>
        <v>266000</v>
      </c>
      <c r="H62" s="192">
        <f t="shared" ref="H62:H113" si="10">G62/2</f>
        <v>133000</v>
      </c>
      <c r="I62" s="192">
        <f>SUM(I63:I64)</f>
        <v>383765.13</v>
      </c>
      <c r="J62" s="192">
        <f>SUM(J63:J64)</f>
        <v>307000</v>
      </c>
      <c r="K62" s="298">
        <f>K63+K64</f>
        <v>266576.02</v>
      </c>
      <c r="L62" s="195">
        <f t="shared" si="6"/>
        <v>69.463325133265769</v>
      </c>
      <c r="M62" s="195">
        <f t="shared" si="7"/>
        <v>86.832579804560268</v>
      </c>
      <c r="N62" s="531"/>
      <c r="O62" s="87"/>
    </row>
    <row r="63" spans="1:17" ht="20.25" x14ac:dyDescent="0.25">
      <c r="A63" s="125">
        <v>6131</v>
      </c>
      <c r="B63" s="42" t="s">
        <v>14</v>
      </c>
      <c r="C63" s="17">
        <v>23976.41</v>
      </c>
      <c r="D63" s="35">
        <v>79633.7</v>
      </c>
      <c r="E63" s="236">
        <f t="shared" si="9"/>
        <v>39816.85</v>
      </c>
      <c r="F63" s="17">
        <v>16928.27</v>
      </c>
      <c r="G63" s="17">
        <v>150000</v>
      </c>
      <c r="H63" s="17">
        <f t="shared" si="10"/>
        <v>75000</v>
      </c>
      <c r="I63" s="17">
        <v>149014.39999999999</v>
      </c>
      <c r="J63" s="17">
        <v>137000</v>
      </c>
      <c r="K63" s="17">
        <v>100006.65</v>
      </c>
      <c r="L63" s="58">
        <f t="shared" si="6"/>
        <v>67.112071048167152</v>
      </c>
      <c r="M63" s="58">
        <f t="shared" si="7"/>
        <v>72.997554744525544</v>
      </c>
      <c r="N63" s="531"/>
      <c r="O63" s="87"/>
    </row>
    <row r="64" spans="1:17" x14ac:dyDescent="0.25">
      <c r="A64" s="125">
        <v>6134</v>
      </c>
      <c r="B64" s="20" t="s">
        <v>15</v>
      </c>
      <c r="C64" s="17">
        <v>102753.45</v>
      </c>
      <c r="D64" s="35">
        <v>112814.39999999999</v>
      </c>
      <c r="E64" s="236">
        <f t="shared" si="9"/>
        <v>56407.199999999997</v>
      </c>
      <c r="F64" s="17">
        <v>64137.23</v>
      </c>
      <c r="G64" s="17">
        <v>116000</v>
      </c>
      <c r="H64" s="17">
        <f t="shared" si="10"/>
        <v>58000</v>
      </c>
      <c r="I64" s="17">
        <v>234750.73</v>
      </c>
      <c r="J64" s="17">
        <v>170000</v>
      </c>
      <c r="K64" s="17">
        <v>166569.37</v>
      </c>
      <c r="L64" s="58">
        <f t="shared" si="6"/>
        <v>70.955847506842673</v>
      </c>
      <c r="M64" s="58">
        <f t="shared" si="7"/>
        <v>97.981982352941174</v>
      </c>
      <c r="N64" s="531"/>
      <c r="O64" s="87"/>
    </row>
    <row r="65" spans="1:15" x14ac:dyDescent="0.25">
      <c r="A65" s="190">
        <v>614</v>
      </c>
      <c r="B65" s="191" t="s">
        <v>16</v>
      </c>
      <c r="C65" s="192">
        <f>SUM(C66:C67)</f>
        <v>1659.31</v>
      </c>
      <c r="D65" s="193">
        <f>D67+D66</f>
        <v>39816.800000000003</v>
      </c>
      <c r="E65" s="195">
        <f t="shared" si="9"/>
        <v>19908.400000000001</v>
      </c>
      <c r="F65" s="192">
        <f>SUM(F66:F67)</f>
        <v>2553.7399999999998</v>
      </c>
      <c r="G65" s="192">
        <f>SUM(G66:G67)</f>
        <v>35100</v>
      </c>
      <c r="H65" s="192">
        <f t="shared" si="10"/>
        <v>17550</v>
      </c>
      <c r="I65" s="192">
        <f>SUM(I66:I67)</f>
        <v>43215.05</v>
      </c>
      <c r="J65" s="192">
        <f>SUM(J66:J67)</f>
        <v>47701</v>
      </c>
      <c r="K65" s="298">
        <f>K66+K67</f>
        <v>47059.839999999997</v>
      </c>
      <c r="L65" s="195">
        <f t="shared" si="6"/>
        <v>108.89687736101195</v>
      </c>
      <c r="M65" s="195">
        <f t="shared" si="7"/>
        <v>98.655877235278084</v>
      </c>
      <c r="N65" s="531"/>
      <c r="O65" s="87"/>
    </row>
    <row r="66" spans="1:15" x14ac:dyDescent="0.25">
      <c r="A66" s="125">
        <v>6142</v>
      </c>
      <c r="B66" s="20" t="s">
        <v>17</v>
      </c>
      <c r="C66" s="17">
        <v>1659.31</v>
      </c>
      <c r="D66" s="35">
        <v>39816.800000000003</v>
      </c>
      <c r="E66" s="236">
        <f t="shared" si="9"/>
        <v>19908.400000000001</v>
      </c>
      <c r="F66" s="17">
        <v>2553.7399999999998</v>
      </c>
      <c r="G66" s="17">
        <v>35000</v>
      </c>
      <c r="H66" s="17">
        <f t="shared" si="10"/>
        <v>17500</v>
      </c>
      <c r="I66" s="17">
        <v>43215.040000000001</v>
      </c>
      <c r="J66" s="17">
        <v>47700</v>
      </c>
      <c r="K66" s="17">
        <v>47059.839999999997</v>
      </c>
      <c r="L66" s="58">
        <f t="shared" si="6"/>
        <v>108.89690255984952</v>
      </c>
      <c r="M66" s="58">
        <f t="shared" si="7"/>
        <v>98.657945492662463</v>
      </c>
      <c r="N66" s="531"/>
      <c r="O66" s="87"/>
    </row>
    <row r="67" spans="1:15" ht="20.25" x14ac:dyDescent="0.25">
      <c r="A67" s="20">
        <v>6145</v>
      </c>
      <c r="B67" s="42" t="s">
        <v>18</v>
      </c>
      <c r="C67" s="17">
        <v>0</v>
      </c>
      <c r="D67" s="17">
        <v>0</v>
      </c>
      <c r="E67" s="236">
        <f t="shared" si="9"/>
        <v>0</v>
      </c>
      <c r="F67" s="17">
        <v>0</v>
      </c>
      <c r="G67" s="17">
        <v>100</v>
      </c>
      <c r="H67" s="17">
        <f t="shared" si="10"/>
        <v>50</v>
      </c>
      <c r="I67" s="17">
        <v>0.01</v>
      </c>
      <c r="J67" s="17">
        <v>1</v>
      </c>
      <c r="K67" s="17">
        <v>0</v>
      </c>
      <c r="L67" s="58">
        <f t="shared" si="6"/>
        <v>0</v>
      </c>
      <c r="M67" s="58">
        <f t="shared" si="7"/>
        <v>0</v>
      </c>
      <c r="N67" s="531"/>
      <c r="O67" s="87"/>
    </row>
    <row r="68" spans="1:15" x14ac:dyDescent="0.25">
      <c r="A68" s="201">
        <v>63</v>
      </c>
      <c r="B68" s="201" t="s">
        <v>309</v>
      </c>
      <c r="C68" s="198">
        <f>SUM(C69,C72,C75)</f>
        <v>3328.69</v>
      </c>
      <c r="D68" s="198">
        <f>D69+D72+D75</f>
        <v>128741.1</v>
      </c>
      <c r="E68" s="198">
        <f t="shared" si="9"/>
        <v>64370.55</v>
      </c>
      <c r="F68" s="198">
        <f>F69+F72+F75</f>
        <v>71321.58</v>
      </c>
      <c r="G68" s="198">
        <f>G69+G72+G75</f>
        <v>201030</v>
      </c>
      <c r="H68" s="198">
        <f t="shared" si="10"/>
        <v>100515</v>
      </c>
      <c r="I68" s="198">
        <f>I69+I72+I75</f>
        <v>306517.97000000003</v>
      </c>
      <c r="J68" s="198">
        <f>J69+J72+J75</f>
        <v>362521.98</v>
      </c>
      <c r="K68" s="198">
        <f>K69+K72+K75</f>
        <v>291941.75</v>
      </c>
      <c r="L68" s="198">
        <f t="shared" si="6"/>
        <v>95.24457897199305</v>
      </c>
      <c r="M68" s="198">
        <f t="shared" si="7"/>
        <v>80.530772230693444</v>
      </c>
      <c r="N68" s="538"/>
      <c r="O68" s="87"/>
    </row>
    <row r="69" spans="1:15" x14ac:dyDescent="0.25">
      <c r="A69" s="191">
        <v>633</v>
      </c>
      <c r="B69" s="191" t="s">
        <v>21</v>
      </c>
      <c r="C69" s="192">
        <f>SUM(C70:C71)</f>
        <v>3328.69</v>
      </c>
      <c r="D69" s="192">
        <f>SUM(D70:D71)</f>
        <v>104851</v>
      </c>
      <c r="E69" s="195">
        <f t="shared" si="9"/>
        <v>52425.5</v>
      </c>
      <c r="F69" s="192">
        <f>SUM(F70:F71)</f>
        <v>57360.44</v>
      </c>
      <c r="G69" s="192">
        <f>SUM(G70:G71)</f>
        <v>186530</v>
      </c>
      <c r="H69" s="192">
        <f t="shared" si="10"/>
        <v>93265</v>
      </c>
      <c r="I69" s="192">
        <f>SUM(I70:I71)</f>
        <v>266435.57</v>
      </c>
      <c r="J69" s="192">
        <f>SUM(J70:J71)</f>
        <v>321649.98</v>
      </c>
      <c r="K69" s="298">
        <f>K70+K71</f>
        <v>280494.75</v>
      </c>
      <c r="L69" s="195">
        <f t="shared" si="6"/>
        <v>105.27676541086461</v>
      </c>
      <c r="M69" s="195">
        <f t="shared" si="7"/>
        <v>87.204964228507038</v>
      </c>
      <c r="N69" s="531"/>
      <c r="O69" s="87"/>
    </row>
    <row r="70" spans="1:15" x14ac:dyDescent="0.25">
      <c r="A70" s="20">
        <v>6331</v>
      </c>
      <c r="B70" s="20" t="s">
        <v>22</v>
      </c>
      <c r="C70" s="17">
        <v>143.34</v>
      </c>
      <c r="D70" s="17">
        <v>5308.9</v>
      </c>
      <c r="E70" s="236">
        <f t="shared" si="9"/>
        <v>2654.45</v>
      </c>
      <c r="F70" s="17">
        <v>32675.3</v>
      </c>
      <c r="G70" s="17">
        <v>80530</v>
      </c>
      <c r="H70" s="17">
        <f t="shared" si="10"/>
        <v>40265</v>
      </c>
      <c r="I70" s="17">
        <v>78399.429999999993</v>
      </c>
      <c r="J70" s="17">
        <v>74036</v>
      </c>
      <c r="K70" s="17">
        <v>63130.77</v>
      </c>
      <c r="L70" s="58">
        <f t="shared" si="6"/>
        <v>80.524526772707404</v>
      </c>
      <c r="M70" s="58">
        <f t="shared" si="7"/>
        <v>85.270368469393262</v>
      </c>
      <c r="N70" s="531"/>
      <c r="O70" s="87"/>
    </row>
    <row r="71" spans="1:15" x14ac:dyDescent="0.25">
      <c r="A71" s="20">
        <v>6332</v>
      </c>
      <c r="B71" s="20" t="s">
        <v>23</v>
      </c>
      <c r="C71" s="17">
        <v>3185.35</v>
      </c>
      <c r="D71" s="17">
        <v>99542.1</v>
      </c>
      <c r="E71" s="236">
        <f t="shared" si="9"/>
        <v>49771.05</v>
      </c>
      <c r="F71" s="17">
        <v>24685.14</v>
      </c>
      <c r="G71" s="17">
        <v>106000</v>
      </c>
      <c r="H71" s="17">
        <f t="shared" si="10"/>
        <v>53000</v>
      </c>
      <c r="I71" s="17">
        <v>188036.14</v>
      </c>
      <c r="J71" s="17">
        <v>247613.98</v>
      </c>
      <c r="K71" s="17">
        <v>217363.98</v>
      </c>
      <c r="L71" s="58">
        <f t="shared" si="6"/>
        <v>115.59691663528085</v>
      </c>
      <c r="M71" s="58">
        <f t="shared" si="7"/>
        <v>87.783403828814514</v>
      </c>
      <c r="N71" s="531"/>
      <c r="O71" s="87"/>
    </row>
    <row r="72" spans="1:15" x14ac:dyDescent="0.25">
      <c r="A72" s="191">
        <v>636</v>
      </c>
      <c r="B72" s="191" t="s">
        <v>24</v>
      </c>
      <c r="C72" s="192">
        <f>SUM(C73)</f>
        <v>0</v>
      </c>
      <c r="D72" s="192">
        <f>SUM(D73)</f>
        <v>0</v>
      </c>
      <c r="E72" s="195">
        <f t="shared" si="9"/>
        <v>0</v>
      </c>
      <c r="F72" s="192">
        <f>SUM(F73)</f>
        <v>237.6</v>
      </c>
      <c r="G72" s="192">
        <f>SUM(G73:G74)</f>
        <v>14500</v>
      </c>
      <c r="H72" s="192">
        <f t="shared" si="10"/>
        <v>7250</v>
      </c>
      <c r="I72" s="192">
        <f>SUM(I73:I74)</f>
        <v>40082.400000000001</v>
      </c>
      <c r="J72" s="192">
        <f>SUM(J73:J74)</f>
        <v>872</v>
      </c>
      <c r="K72" s="298">
        <f>K73+K74</f>
        <v>11447</v>
      </c>
      <c r="L72" s="195">
        <f t="shared" si="6"/>
        <v>28.558669141568366</v>
      </c>
      <c r="M72" s="195">
        <f t="shared" si="7"/>
        <v>1312.7293577981652</v>
      </c>
      <c r="N72" s="531"/>
      <c r="O72" s="87"/>
    </row>
    <row r="73" spans="1:15" x14ac:dyDescent="0.25">
      <c r="A73" s="20">
        <v>6361</v>
      </c>
      <c r="B73" s="20" t="s">
        <v>287</v>
      </c>
      <c r="C73" s="17">
        <v>0</v>
      </c>
      <c r="D73" s="17">
        <v>0</v>
      </c>
      <c r="E73" s="236">
        <f t="shared" si="9"/>
        <v>0</v>
      </c>
      <c r="F73" s="17">
        <v>237.6</v>
      </c>
      <c r="G73" s="17">
        <v>0</v>
      </c>
      <c r="H73" s="17">
        <f t="shared" si="10"/>
        <v>0</v>
      </c>
      <c r="I73" s="17">
        <v>40082.400000000001</v>
      </c>
      <c r="J73" s="17">
        <v>872</v>
      </c>
      <c r="K73" s="17">
        <v>947</v>
      </c>
      <c r="L73" s="58">
        <f t="shared" si="6"/>
        <v>2.362632976069297</v>
      </c>
      <c r="M73" s="58">
        <f t="shared" si="7"/>
        <v>108.60091743119267</v>
      </c>
      <c r="N73" s="531"/>
      <c r="O73" s="87"/>
    </row>
    <row r="74" spans="1:15" x14ac:dyDescent="0.25">
      <c r="A74" s="20">
        <v>6362</v>
      </c>
      <c r="B74" s="20" t="s">
        <v>448</v>
      </c>
      <c r="C74" s="17"/>
      <c r="D74" s="17"/>
      <c r="E74" s="236"/>
      <c r="F74" s="17">
        <v>0</v>
      </c>
      <c r="G74" s="17">
        <v>14500</v>
      </c>
      <c r="H74" s="17">
        <f t="shared" si="10"/>
        <v>7250</v>
      </c>
      <c r="I74" s="17">
        <v>0</v>
      </c>
      <c r="J74" s="17">
        <v>0</v>
      </c>
      <c r="K74" s="17">
        <v>10500</v>
      </c>
      <c r="L74" s="58">
        <v>0</v>
      </c>
      <c r="M74" s="58">
        <v>0</v>
      </c>
      <c r="N74" s="531"/>
      <c r="O74" s="87"/>
    </row>
    <row r="75" spans="1:15" ht="20.25" x14ac:dyDescent="0.25">
      <c r="A75" s="191">
        <v>638</v>
      </c>
      <c r="B75" s="205" t="s">
        <v>25</v>
      </c>
      <c r="C75" s="192">
        <f>SUM(C76)</f>
        <v>0</v>
      </c>
      <c r="D75" s="192">
        <f>SUM(D76)</f>
        <v>23890.1</v>
      </c>
      <c r="E75" s="195">
        <f t="shared" si="9"/>
        <v>11945.05</v>
      </c>
      <c r="F75" s="192">
        <f>SUM(F76)</f>
        <v>13723.54</v>
      </c>
      <c r="G75" s="192">
        <f>SUM(G76)</f>
        <v>0</v>
      </c>
      <c r="H75" s="192">
        <f t="shared" si="10"/>
        <v>0</v>
      </c>
      <c r="I75" s="192">
        <f>I76</f>
        <v>0</v>
      </c>
      <c r="J75" s="192">
        <f>SUM(J76)</f>
        <v>40000</v>
      </c>
      <c r="K75" s="298">
        <f>K76</f>
        <v>0</v>
      </c>
      <c r="L75" s="195">
        <v>0</v>
      </c>
      <c r="M75" s="195">
        <f t="shared" si="7"/>
        <v>0</v>
      </c>
      <c r="N75" s="531"/>
      <c r="O75" s="87"/>
    </row>
    <row r="76" spans="1:15" ht="20.25" x14ac:dyDescent="0.25">
      <c r="A76" s="20">
        <v>6382</v>
      </c>
      <c r="B76" s="42" t="s">
        <v>26</v>
      </c>
      <c r="C76" s="17">
        <v>0</v>
      </c>
      <c r="D76" s="17">
        <v>23890.1</v>
      </c>
      <c r="E76" s="236">
        <f t="shared" si="9"/>
        <v>11945.05</v>
      </c>
      <c r="F76" s="17">
        <v>13723.54</v>
      </c>
      <c r="G76" s="17">
        <v>0</v>
      </c>
      <c r="H76" s="17">
        <f t="shared" si="10"/>
        <v>0</v>
      </c>
      <c r="I76" s="17">
        <v>0</v>
      </c>
      <c r="J76" s="17">
        <v>40000</v>
      </c>
      <c r="K76" s="17">
        <v>0</v>
      </c>
      <c r="L76" s="58">
        <v>0</v>
      </c>
      <c r="M76" s="58">
        <f t="shared" si="7"/>
        <v>0</v>
      </c>
      <c r="N76" s="531"/>
      <c r="O76" s="87"/>
    </row>
    <row r="77" spans="1:15" x14ac:dyDescent="0.25">
      <c r="A77" s="201">
        <v>64</v>
      </c>
      <c r="B77" s="201" t="s">
        <v>27</v>
      </c>
      <c r="C77" s="198">
        <f>SUM(C78,C82)</f>
        <v>32934.550000000003</v>
      </c>
      <c r="D77" s="198">
        <f>D78+D82</f>
        <v>105992.48</v>
      </c>
      <c r="E77" s="198">
        <f t="shared" si="9"/>
        <v>52996.24</v>
      </c>
      <c r="F77" s="198">
        <f>F78+F82</f>
        <v>52404.639999999999</v>
      </c>
      <c r="G77" s="198">
        <f>G78+G82</f>
        <v>138118</v>
      </c>
      <c r="H77" s="198">
        <f t="shared" si="10"/>
        <v>69059</v>
      </c>
      <c r="I77" s="198">
        <f>I78+I82</f>
        <v>152722.57</v>
      </c>
      <c r="J77" s="198">
        <f>J78+J82</f>
        <v>132586.1</v>
      </c>
      <c r="K77" s="198">
        <f>K78+K82</f>
        <v>125671.95000000001</v>
      </c>
      <c r="L77" s="198">
        <f t="shared" si="6"/>
        <v>82.287739133777023</v>
      </c>
      <c r="M77" s="198">
        <f t="shared" si="7"/>
        <v>94.785162245514428</v>
      </c>
      <c r="N77" s="538"/>
      <c r="O77" s="87"/>
    </row>
    <row r="78" spans="1:15" x14ac:dyDescent="0.25">
      <c r="A78" s="191">
        <v>641</v>
      </c>
      <c r="B78" s="191" t="s">
        <v>28</v>
      </c>
      <c r="C78" s="192">
        <f>SUM(C79:C80)</f>
        <v>3.85</v>
      </c>
      <c r="D78" s="192">
        <f>SUM(D79:D80)</f>
        <v>2660.78</v>
      </c>
      <c r="E78" s="195">
        <f t="shared" si="9"/>
        <v>1330.39</v>
      </c>
      <c r="F78" s="192">
        <f>SUM(F79:F80)</f>
        <v>147.38999999999999</v>
      </c>
      <c r="G78" s="192">
        <f>SUM(G79:G80)</f>
        <v>1003</v>
      </c>
      <c r="H78" s="192">
        <f t="shared" si="10"/>
        <v>501.5</v>
      </c>
      <c r="I78" s="192">
        <f>SUM(I79:I81)</f>
        <v>24594.86</v>
      </c>
      <c r="J78" s="192">
        <f>SUM(J79:J80)</f>
        <v>353.1</v>
      </c>
      <c r="K78" s="298">
        <f>K79+K80</f>
        <v>322.25</v>
      </c>
      <c r="L78" s="195">
        <f t="shared" si="6"/>
        <v>1.3102331137481571</v>
      </c>
      <c r="M78" s="195">
        <f t="shared" si="7"/>
        <v>91.263098272444068</v>
      </c>
      <c r="N78" s="531"/>
      <c r="O78" s="87"/>
    </row>
    <row r="79" spans="1:15" ht="20.25" x14ac:dyDescent="0.25">
      <c r="A79" s="20">
        <v>6413</v>
      </c>
      <c r="B79" s="42" t="s">
        <v>29</v>
      </c>
      <c r="C79" s="17">
        <v>2.14</v>
      </c>
      <c r="D79" s="17">
        <v>6.38</v>
      </c>
      <c r="E79" s="236">
        <f t="shared" si="9"/>
        <v>3.19</v>
      </c>
      <c r="F79" s="17">
        <v>0</v>
      </c>
      <c r="G79" s="17">
        <v>3</v>
      </c>
      <c r="H79" s="17">
        <f t="shared" si="10"/>
        <v>1.5</v>
      </c>
      <c r="I79" s="17">
        <v>0.08</v>
      </c>
      <c r="J79" s="17">
        <v>3.1</v>
      </c>
      <c r="K79" s="17">
        <v>0.06</v>
      </c>
      <c r="L79" s="58">
        <f t="shared" si="6"/>
        <v>75</v>
      </c>
      <c r="M79" s="58">
        <f t="shared" si="7"/>
        <v>1.9354838709677418</v>
      </c>
      <c r="N79" s="531"/>
      <c r="O79" s="87"/>
    </row>
    <row r="80" spans="1:15" x14ac:dyDescent="0.25">
      <c r="A80" s="20">
        <v>6414</v>
      </c>
      <c r="B80" s="20" t="s">
        <v>30</v>
      </c>
      <c r="C80" s="17">
        <v>1.71</v>
      </c>
      <c r="D80" s="17">
        <v>2654.4</v>
      </c>
      <c r="E80" s="236">
        <f t="shared" si="9"/>
        <v>1327.2</v>
      </c>
      <c r="F80" s="17">
        <v>147.38999999999999</v>
      </c>
      <c r="G80" s="17">
        <v>1000</v>
      </c>
      <c r="H80" s="17">
        <f t="shared" si="10"/>
        <v>500</v>
      </c>
      <c r="I80" s="17">
        <v>1415.53</v>
      </c>
      <c r="J80" s="17">
        <v>350</v>
      </c>
      <c r="K80" s="17">
        <v>322.19</v>
      </c>
      <c r="L80" s="58">
        <f t="shared" si="6"/>
        <v>22.761085953671063</v>
      </c>
      <c r="M80" s="58">
        <f t="shared" si="7"/>
        <v>92.054285714285712</v>
      </c>
      <c r="N80" s="531"/>
      <c r="O80" s="87"/>
    </row>
    <row r="81" spans="1:15" x14ac:dyDescent="0.25">
      <c r="A81" s="20">
        <v>6417</v>
      </c>
      <c r="B81" s="20" t="s">
        <v>519</v>
      </c>
      <c r="C81" s="17"/>
      <c r="D81" s="17"/>
      <c r="E81" s="236"/>
      <c r="F81" s="17"/>
      <c r="G81" s="17"/>
      <c r="H81" s="17"/>
      <c r="I81" s="17">
        <v>23179.25</v>
      </c>
      <c r="J81" s="17">
        <v>0</v>
      </c>
      <c r="K81" s="17">
        <v>0</v>
      </c>
      <c r="L81" s="58">
        <f t="shared" si="6"/>
        <v>0</v>
      </c>
      <c r="M81" s="58">
        <v>0</v>
      </c>
      <c r="N81" s="531"/>
      <c r="O81" s="87"/>
    </row>
    <row r="82" spans="1:15" x14ac:dyDescent="0.25">
      <c r="A82" s="191">
        <v>642</v>
      </c>
      <c r="B82" s="191" t="s">
        <v>31</v>
      </c>
      <c r="C82" s="192">
        <f>SUM(C83:C86)</f>
        <v>32930.700000000004</v>
      </c>
      <c r="D82" s="192">
        <f>SUM(D83:D86)</f>
        <v>103331.7</v>
      </c>
      <c r="E82" s="195">
        <f t="shared" si="9"/>
        <v>51665.85</v>
      </c>
      <c r="F82" s="192">
        <f>SUM(F83:F86)</f>
        <v>52257.25</v>
      </c>
      <c r="G82" s="192">
        <f>SUM(G83:G86)</f>
        <v>137115</v>
      </c>
      <c r="H82" s="192">
        <f t="shared" si="10"/>
        <v>68557.5</v>
      </c>
      <c r="I82" s="192">
        <f>SUM(I83:I86)</f>
        <v>128127.71</v>
      </c>
      <c r="J82" s="192">
        <f>SUM(J83:J86)</f>
        <v>132233</v>
      </c>
      <c r="K82" s="298">
        <f>SUM(K83:K86)</f>
        <v>125349.70000000001</v>
      </c>
      <c r="L82" s="195">
        <f t="shared" si="6"/>
        <v>97.831842932336812</v>
      </c>
      <c r="M82" s="195">
        <f t="shared" si="7"/>
        <v>94.794567165533579</v>
      </c>
      <c r="N82" s="531"/>
      <c r="O82" s="87"/>
    </row>
    <row r="83" spans="1:15" x14ac:dyDescent="0.25">
      <c r="A83" s="20">
        <v>6421</v>
      </c>
      <c r="B83" s="20" t="s">
        <v>32</v>
      </c>
      <c r="C83" s="17">
        <v>13458.93</v>
      </c>
      <c r="D83" s="17">
        <v>30128.1</v>
      </c>
      <c r="E83" s="236">
        <f t="shared" si="9"/>
        <v>15064.05</v>
      </c>
      <c r="F83" s="17">
        <v>19571.259999999998</v>
      </c>
      <c r="G83" s="17">
        <v>33500</v>
      </c>
      <c r="H83" s="17">
        <f t="shared" si="10"/>
        <v>16750</v>
      </c>
      <c r="I83" s="17">
        <v>19881.27</v>
      </c>
      <c r="J83" s="17">
        <v>20870</v>
      </c>
      <c r="K83" s="17">
        <v>20412.45</v>
      </c>
      <c r="L83" s="58">
        <f t="shared" si="6"/>
        <v>102.6717609086341</v>
      </c>
      <c r="M83" s="58">
        <f t="shared" si="7"/>
        <v>97.807618591279351</v>
      </c>
      <c r="N83" s="531"/>
      <c r="O83" s="87"/>
    </row>
    <row r="84" spans="1:15" x14ac:dyDescent="0.25">
      <c r="A84" s="20">
        <v>6422</v>
      </c>
      <c r="B84" s="20" t="s">
        <v>33</v>
      </c>
      <c r="C84" s="17">
        <v>1131.04</v>
      </c>
      <c r="D84" s="17">
        <v>18581.2</v>
      </c>
      <c r="E84" s="236">
        <f t="shared" si="9"/>
        <v>9290.6</v>
      </c>
      <c r="F84" s="17">
        <v>3255.37</v>
      </c>
      <c r="G84" s="17">
        <v>27400</v>
      </c>
      <c r="H84" s="17">
        <f t="shared" si="10"/>
        <v>13700</v>
      </c>
      <c r="I84" s="17">
        <v>36954.720000000001</v>
      </c>
      <c r="J84" s="17">
        <v>41500</v>
      </c>
      <c r="K84" s="17">
        <v>37930.54</v>
      </c>
      <c r="L84" s="58">
        <f t="shared" si="6"/>
        <v>102.6405828538276</v>
      </c>
      <c r="M84" s="58">
        <f t="shared" si="7"/>
        <v>91.398891566265064</v>
      </c>
      <c r="N84" s="531"/>
      <c r="O84" s="87"/>
    </row>
    <row r="85" spans="1:15" x14ac:dyDescent="0.25">
      <c r="A85" s="20">
        <v>6423</v>
      </c>
      <c r="B85" s="20" t="s">
        <v>34</v>
      </c>
      <c r="C85" s="17">
        <v>12357.69</v>
      </c>
      <c r="D85" s="17">
        <v>35842.199999999997</v>
      </c>
      <c r="E85" s="236">
        <f t="shared" si="9"/>
        <v>17921.099999999999</v>
      </c>
      <c r="F85" s="17">
        <v>12435.84</v>
      </c>
      <c r="G85" s="17">
        <v>57505</v>
      </c>
      <c r="H85" s="17">
        <f t="shared" si="10"/>
        <v>28752.5</v>
      </c>
      <c r="I85" s="17">
        <v>50400.83</v>
      </c>
      <c r="J85" s="17">
        <v>47163</v>
      </c>
      <c r="K85" s="17">
        <v>46258.75</v>
      </c>
      <c r="L85" s="58">
        <f t="shared" si="6"/>
        <v>91.781722642266004</v>
      </c>
      <c r="M85" s="58">
        <f t="shared" si="7"/>
        <v>98.082713143777966</v>
      </c>
      <c r="N85" s="531"/>
      <c r="O85" s="87"/>
    </row>
    <row r="86" spans="1:15" x14ac:dyDescent="0.25">
      <c r="A86" s="20">
        <v>6429</v>
      </c>
      <c r="B86" s="20" t="s">
        <v>34</v>
      </c>
      <c r="C86" s="17">
        <v>5983.04</v>
      </c>
      <c r="D86" s="17">
        <v>18780.2</v>
      </c>
      <c r="E86" s="236">
        <f t="shared" si="9"/>
        <v>9390.1</v>
      </c>
      <c r="F86" s="17">
        <v>16994.78</v>
      </c>
      <c r="G86" s="17">
        <v>18710</v>
      </c>
      <c r="H86" s="17">
        <f t="shared" si="10"/>
        <v>9355</v>
      </c>
      <c r="I86" s="17">
        <v>20890.89</v>
      </c>
      <c r="J86" s="17">
        <v>22700</v>
      </c>
      <c r="K86" s="17">
        <v>20747.96</v>
      </c>
      <c r="L86" s="58">
        <f t="shared" si="6"/>
        <v>99.31582618069406</v>
      </c>
      <c r="M86" s="58">
        <f t="shared" si="7"/>
        <v>91.400704845814971</v>
      </c>
      <c r="N86" s="531"/>
      <c r="O86" s="87"/>
    </row>
    <row r="87" spans="1:15" x14ac:dyDescent="0.25">
      <c r="A87" s="201">
        <v>65</v>
      </c>
      <c r="B87" s="201" t="s">
        <v>328</v>
      </c>
      <c r="C87" s="198">
        <f>SUM(C88,C92,C95)</f>
        <v>172138.26</v>
      </c>
      <c r="D87" s="198">
        <f>D88+D92+D95</f>
        <v>607920.69999999995</v>
      </c>
      <c r="E87" s="198">
        <f t="shared" si="9"/>
        <v>303960.34999999998</v>
      </c>
      <c r="F87" s="198">
        <f>F88+F92+F95</f>
        <v>220806.22</v>
      </c>
      <c r="G87" s="198">
        <f>G88+G92+G95</f>
        <v>581780</v>
      </c>
      <c r="H87" s="198">
        <f t="shared" si="10"/>
        <v>290890</v>
      </c>
      <c r="I87" s="198">
        <f>I88+I92+I95</f>
        <v>503459.66000000003</v>
      </c>
      <c r="J87" s="198">
        <f>J88+J92+J95</f>
        <v>558318</v>
      </c>
      <c r="K87" s="198">
        <f>K88+K92+K95</f>
        <v>524915.21</v>
      </c>
      <c r="L87" s="198">
        <f t="shared" si="6"/>
        <v>104.26162247040804</v>
      </c>
      <c r="M87" s="198">
        <f t="shared" si="7"/>
        <v>94.017246443782938</v>
      </c>
      <c r="N87" s="538"/>
      <c r="O87" s="87"/>
    </row>
    <row r="88" spans="1:15" x14ac:dyDescent="0.25">
      <c r="A88" s="191">
        <v>651</v>
      </c>
      <c r="B88" s="191" t="s">
        <v>35</v>
      </c>
      <c r="C88" s="192">
        <f>SUM(C89:C91)</f>
        <v>35416.189999999995</v>
      </c>
      <c r="D88" s="192">
        <f>SUM(D89:D91)</f>
        <v>308646.5</v>
      </c>
      <c r="E88" s="195">
        <f t="shared" si="9"/>
        <v>154323.25</v>
      </c>
      <c r="F88" s="192">
        <f>SUM(F89:F91)</f>
        <v>87542.22</v>
      </c>
      <c r="G88" s="192">
        <f>SUM(G89:G91)</f>
        <v>235330</v>
      </c>
      <c r="H88" s="192">
        <f t="shared" si="10"/>
        <v>117665</v>
      </c>
      <c r="I88" s="192">
        <f>SUM(I89:I91)</f>
        <v>94274.880000000005</v>
      </c>
      <c r="J88" s="192">
        <f>SUM(J89:J91)</f>
        <v>117978</v>
      </c>
      <c r="K88" s="298">
        <f>SUM(K89:K91)</f>
        <v>118976.43</v>
      </c>
      <c r="L88" s="195">
        <f t="shared" si="6"/>
        <v>126.20162444120851</v>
      </c>
      <c r="M88" s="195">
        <f t="shared" si="7"/>
        <v>100.84628490057467</v>
      </c>
      <c r="N88" s="531"/>
      <c r="O88" s="87"/>
    </row>
    <row r="89" spans="1:15" ht="20.25" x14ac:dyDescent="0.25">
      <c r="A89" s="20">
        <v>6512</v>
      </c>
      <c r="B89" s="42" t="s">
        <v>37</v>
      </c>
      <c r="C89" s="17">
        <v>33345.129999999997</v>
      </c>
      <c r="D89" s="17">
        <v>274802.59999999998</v>
      </c>
      <c r="E89" s="236">
        <f t="shared" si="9"/>
        <v>137401.29999999999</v>
      </c>
      <c r="F89" s="17">
        <v>83690.61</v>
      </c>
      <c r="G89" s="17">
        <v>200000</v>
      </c>
      <c r="H89" s="17">
        <f t="shared" si="10"/>
        <v>100000</v>
      </c>
      <c r="I89" s="17">
        <v>54274.11</v>
      </c>
      <c r="J89" s="17">
        <v>74578</v>
      </c>
      <c r="K89" s="17">
        <v>73680.649999999994</v>
      </c>
      <c r="L89" s="58">
        <f t="shared" si="6"/>
        <v>135.75653290307292</v>
      </c>
      <c r="M89" s="58">
        <f t="shared" si="7"/>
        <v>98.796763120491292</v>
      </c>
      <c r="N89" s="531"/>
      <c r="O89" s="87"/>
    </row>
    <row r="90" spans="1:15" x14ac:dyDescent="0.25">
      <c r="A90" s="20">
        <v>6513</v>
      </c>
      <c r="B90" s="42" t="s">
        <v>449</v>
      </c>
      <c r="C90" s="17"/>
      <c r="D90" s="17"/>
      <c r="E90" s="236"/>
      <c r="F90" s="17">
        <v>0</v>
      </c>
      <c r="G90" s="17">
        <v>30</v>
      </c>
      <c r="H90" s="17">
        <f t="shared" si="10"/>
        <v>15</v>
      </c>
      <c r="I90" s="17">
        <v>23.01</v>
      </c>
      <c r="J90" s="17">
        <v>0</v>
      </c>
      <c r="K90" s="17">
        <v>0</v>
      </c>
      <c r="L90" s="58">
        <f t="shared" si="6"/>
        <v>0</v>
      </c>
      <c r="M90" s="58">
        <v>0</v>
      </c>
      <c r="N90" s="531"/>
      <c r="O90" s="87"/>
    </row>
    <row r="91" spans="1:15" x14ac:dyDescent="0.25">
      <c r="A91" s="20">
        <v>6514</v>
      </c>
      <c r="B91" s="20" t="s">
        <v>38</v>
      </c>
      <c r="C91" s="17">
        <v>2071.06</v>
      </c>
      <c r="D91" s="17">
        <v>33843.9</v>
      </c>
      <c r="E91" s="236">
        <f t="shared" si="9"/>
        <v>16921.95</v>
      </c>
      <c r="F91" s="17">
        <v>3851.61</v>
      </c>
      <c r="G91" s="17">
        <v>35300</v>
      </c>
      <c r="H91" s="17">
        <f t="shared" si="10"/>
        <v>17650</v>
      </c>
      <c r="I91" s="17">
        <v>39977.760000000002</v>
      </c>
      <c r="J91" s="17">
        <v>43400</v>
      </c>
      <c r="K91" s="17">
        <v>45295.78</v>
      </c>
      <c r="L91" s="58">
        <f t="shared" si="6"/>
        <v>113.30244616006499</v>
      </c>
      <c r="M91" s="58">
        <f t="shared" si="7"/>
        <v>104.36815668202766</v>
      </c>
      <c r="N91" s="531"/>
      <c r="O91" s="87"/>
    </row>
    <row r="92" spans="1:15" x14ac:dyDescent="0.25">
      <c r="A92" s="191">
        <v>652</v>
      </c>
      <c r="B92" s="191" t="s">
        <v>39</v>
      </c>
      <c r="C92" s="192">
        <f>SUM(C94:C94)</f>
        <v>69801.88</v>
      </c>
      <c r="D92" s="192">
        <f>SUM(D94:D94)</f>
        <v>118771.2</v>
      </c>
      <c r="E92" s="195">
        <f t="shared" si="9"/>
        <v>59385.599999999999</v>
      </c>
      <c r="F92" s="192">
        <f>SUM(F94:F94)</f>
        <v>50990.75</v>
      </c>
      <c r="G92" s="192">
        <f>SUM(G94:G94)</f>
        <v>136450</v>
      </c>
      <c r="H92" s="192">
        <f t="shared" si="10"/>
        <v>68225</v>
      </c>
      <c r="I92" s="192">
        <f>SUM(I93:I94)</f>
        <v>151289.35</v>
      </c>
      <c r="J92" s="192">
        <f>SUM(J93:J94)</f>
        <v>150340</v>
      </c>
      <c r="K92" s="298">
        <f>K93+K94</f>
        <v>149959.82</v>
      </c>
      <c r="L92" s="195">
        <f t="shared" si="6"/>
        <v>99.121200533943735</v>
      </c>
      <c r="M92" s="195">
        <f t="shared" si="7"/>
        <v>99.747119861646937</v>
      </c>
      <c r="N92" s="531"/>
      <c r="O92" s="87"/>
    </row>
    <row r="93" spans="1:15" x14ac:dyDescent="0.25">
      <c r="A93" s="341">
        <v>6522</v>
      </c>
      <c r="B93" s="341" t="s">
        <v>40</v>
      </c>
      <c r="C93" s="23"/>
      <c r="D93" s="23"/>
      <c r="E93" s="236"/>
      <c r="F93" s="23"/>
      <c r="G93" s="23"/>
      <c r="H93" s="23"/>
      <c r="I93" s="23">
        <v>159.5</v>
      </c>
      <c r="J93" s="23">
        <v>10</v>
      </c>
      <c r="K93" s="17">
        <v>4</v>
      </c>
      <c r="L93" s="58">
        <f t="shared" si="6"/>
        <v>2.507836990595611</v>
      </c>
      <c r="M93" s="58">
        <f t="shared" si="7"/>
        <v>40</v>
      </c>
      <c r="N93" s="531"/>
      <c r="O93" s="87"/>
    </row>
    <row r="94" spans="1:15" x14ac:dyDescent="0.25">
      <c r="A94" s="20">
        <v>6526</v>
      </c>
      <c r="B94" s="20" t="s">
        <v>41</v>
      </c>
      <c r="C94" s="17">
        <v>69801.88</v>
      </c>
      <c r="D94" s="17">
        <v>118771.2</v>
      </c>
      <c r="E94" s="236">
        <f t="shared" si="9"/>
        <v>59385.599999999999</v>
      </c>
      <c r="F94" s="17">
        <v>50990.75</v>
      </c>
      <c r="G94" s="17">
        <v>136450</v>
      </c>
      <c r="H94" s="17">
        <f t="shared" si="10"/>
        <v>68225</v>
      </c>
      <c r="I94" s="17">
        <v>151129.85</v>
      </c>
      <c r="J94" s="17">
        <v>150330</v>
      </c>
      <c r="K94" s="17">
        <v>149955.82</v>
      </c>
      <c r="L94" s="58">
        <f t="shared" si="6"/>
        <v>99.223164715640223</v>
      </c>
      <c r="M94" s="58">
        <f t="shared" si="7"/>
        <v>99.751094259296224</v>
      </c>
      <c r="N94" s="531"/>
      <c r="O94" s="87"/>
    </row>
    <row r="95" spans="1:15" x14ac:dyDescent="0.25">
      <c r="A95" s="191">
        <v>653</v>
      </c>
      <c r="B95" s="191" t="s">
        <v>42</v>
      </c>
      <c r="C95" s="192">
        <f>SUM(C96:C97)</f>
        <v>66920.19</v>
      </c>
      <c r="D95" s="192">
        <f>SUM(D96:D97)</f>
        <v>180503</v>
      </c>
      <c r="E95" s="195">
        <f t="shared" si="9"/>
        <v>90251.5</v>
      </c>
      <c r="F95" s="192">
        <f>SUM(F96:F97)</f>
        <v>82273.25</v>
      </c>
      <c r="G95" s="192">
        <f>SUM(G96:G97)</f>
        <v>210000</v>
      </c>
      <c r="H95" s="192">
        <f t="shared" si="10"/>
        <v>105000</v>
      </c>
      <c r="I95" s="192">
        <f>SUM(I96:I97)</f>
        <v>257895.43</v>
      </c>
      <c r="J95" s="192">
        <f>SUM(J96:J97)</f>
        <v>290000</v>
      </c>
      <c r="K95" s="298">
        <f>K96+K97</f>
        <v>255978.96000000002</v>
      </c>
      <c r="L95" s="195">
        <f t="shared" si="6"/>
        <v>99.256880976913791</v>
      </c>
      <c r="M95" s="195">
        <f t="shared" si="7"/>
        <v>88.268606896551731</v>
      </c>
      <c r="N95" s="531"/>
      <c r="O95" s="87"/>
    </row>
    <row r="96" spans="1:15" x14ac:dyDescent="0.25">
      <c r="A96" s="20">
        <v>6531</v>
      </c>
      <c r="B96" s="20" t="s">
        <v>43</v>
      </c>
      <c r="C96" s="17">
        <v>6087.21</v>
      </c>
      <c r="D96" s="17">
        <v>53089.1</v>
      </c>
      <c r="E96" s="236">
        <f t="shared" si="9"/>
        <v>26544.55</v>
      </c>
      <c r="F96" s="17">
        <v>12798.63</v>
      </c>
      <c r="G96" s="17">
        <v>20000</v>
      </c>
      <c r="H96" s="17">
        <f t="shared" si="10"/>
        <v>10000</v>
      </c>
      <c r="I96" s="17">
        <v>63672.959999999999</v>
      </c>
      <c r="J96" s="17">
        <v>90000</v>
      </c>
      <c r="K96" s="17">
        <v>86379.42</v>
      </c>
      <c r="L96" s="58">
        <f t="shared" si="6"/>
        <v>135.66107182703615</v>
      </c>
      <c r="M96" s="58">
        <f t="shared" si="7"/>
        <v>95.977133333333327</v>
      </c>
      <c r="N96" s="531"/>
      <c r="O96" s="87"/>
    </row>
    <row r="97" spans="1:15" x14ac:dyDescent="0.25">
      <c r="A97" s="20">
        <v>6532</v>
      </c>
      <c r="B97" s="20" t="s">
        <v>44</v>
      </c>
      <c r="C97" s="17">
        <v>60832.98</v>
      </c>
      <c r="D97" s="17">
        <v>127413.9</v>
      </c>
      <c r="E97" s="236">
        <f t="shared" si="9"/>
        <v>63706.95</v>
      </c>
      <c r="F97" s="17">
        <v>69474.62</v>
      </c>
      <c r="G97" s="17">
        <v>190000</v>
      </c>
      <c r="H97" s="17">
        <f t="shared" si="10"/>
        <v>95000</v>
      </c>
      <c r="I97" s="17">
        <v>194222.47</v>
      </c>
      <c r="J97" s="17">
        <v>200000</v>
      </c>
      <c r="K97" s="17">
        <v>169599.54</v>
      </c>
      <c r="L97" s="58">
        <f t="shared" si="6"/>
        <v>87.322306219254656</v>
      </c>
      <c r="M97" s="58">
        <f t="shared" si="7"/>
        <v>84.799770000000009</v>
      </c>
      <c r="N97" s="531"/>
      <c r="O97" s="87"/>
    </row>
    <row r="98" spans="1:15" x14ac:dyDescent="0.25">
      <c r="A98" s="83">
        <v>66</v>
      </c>
      <c r="B98" s="83" t="s">
        <v>45</v>
      </c>
      <c r="C98" s="202">
        <f>SUM(C99)</f>
        <v>2986.26</v>
      </c>
      <c r="D98" s="202">
        <f>D99</f>
        <v>133</v>
      </c>
      <c r="E98" s="198">
        <f t="shared" si="9"/>
        <v>66.5</v>
      </c>
      <c r="F98" s="202">
        <f>SUM(F99)</f>
        <v>912.47</v>
      </c>
      <c r="G98" s="202">
        <f>G99</f>
        <v>600</v>
      </c>
      <c r="H98" s="198">
        <f t="shared" si="10"/>
        <v>300</v>
      </c>
      <c r="I98" s="202">
        <f>I99</f>
        <v>41992.93</v>
      </c>
      <c r="J98" s="202">
        <f>J99</f>
        <v>21734.38</v>
      </c>
      <c r="K98" s="198">
        <f>K99</f>
        <v>21734.38</v>
      </c>
      <c r="L98" s="198">
        <f t="shared" si="6"/>
        <v>51.757236277630547</v>
      </c>
      <c r="M98" s="198">
        <f t="shared" si="7"/>
        <v>100</v>
      </c>
      <c r="N98" s="538"/>
      <c r="O98" s="87"/>
    </row>
    <row r="99" spans="1:15" ht="20.25" x14ac:dyDescent="0.25">
      <c r="A99" s="191">
        <v>663</v>
      </c>
      <c r="B99" s="205" t="s">
        <v>46</v>
      </c>
      <c r="C99" s="192">
        <f>SUM(C100:C101)</f>
        <v>2986.26</v>
      </c>
      <c r="D99" s="192">
        <f>D100</f>
        <v>133</v>
      </c>
      <c r="E99" s="195">
        <f t="shared" si="9"/>
        <v>66.5</v>
      </c>
      <c r="F99" s="192">
        <f>SUM(F100:F101)</f>
        <v>912.47</v>
      </c>
      <c r="G99" s="192">
        <f>SUM(G100:G101)</f>
        <v>600</v>
      </c>
      <c r="H99" s="192">
        <f t="shared" si="10"/>
        <v>300</v>
      </c>
      <c r="I99" s="192">
        <f>SUM(I100:I101)</f>
        <v>41992.93</v>
      </c>
      <c r="J99" s="192">
        <f>SUM(J100:J101)</f>
        <v>21734.38</v>
      </c>
      <c r="K99" s="298">
        <f>K100+K101</f>
        <v>21734.38</v>
      </c>
      <c r="L99" s="195">
        <f t="shared" si="6"/>
        <v>51.757236277630547</v>
      </c>
      <c r="M99" s="195">
        <f t="shared" si="7"/>
        <v>100</v>
      </c>
      <c r="N99" s="531"/>
      <c r="O99" s="87"/>
    </row>
    <row r="100" spans="1:15" x14ac:dyDescent="0.25">
      <c r="A100" s="20">
        <v>6631</v>
      </c>
      <c r="B100" s="20" t="s">
        <v>47</v>
      </c>
      <c r="C100" s="17">
        <v>2986.26</v>
      </c>
      <c r="D100" s="17">
        <v>133</v>
      </c>
      <c r="E100" s="236">
        <f t="shared" si="9"/>
        <v>66.5</v>
      </c>
      <c r="F100" s="17">
        <v>0</v>
      </c>
      <c r="G100" s="17">
        <v>600</v>
      </c>
      <c r="H100" s="17">
        <f t="shared" si="10"/>
        <v>300</v>
      </c>
      <c r="I100" s="17">
        <v>2000</v>
      </c>
      <c r="J100" s="17">
        <v>0</v>
      </c>
      <c r="K100" s="17">
        <v>0</v>
      </c>
      <c r="L100" s="58">
        <f t="shared" si="6"/>
        <v>0</v>
      </c>
      <c r="M100" s="58">
        <v>0</v>
      </c>
      <c r="N100" s="261"/>
      <c r="O100" s="87"/>
    </row>
    <row r="101" spans="1:15" x14ac:dyDescent="0.25">
      <c r="A101" s="20">
        <v>6632</v>
      </c>
      <c r="B101" s="20" t="s">
        <v>334</v>
      </c>
      <c r="C101" s="17">
        <v>0</v>
      </c>
      <c r="D101" s="17">
        <v>0</v>
      </c>
      <c r="E101" s="236">
        <f t="shared" si="9"/>
        <v>0</v>
      </c>
      <c r="F101" s="17">
        <v>912.47</v>
      </c>
      <c r="G101" s="17">
        <v>0</v>
      </c>
      <c r="H101" s="17">
        <f t="shared" si="10"/>
        <v>0</v>
      </c>
      <c r="I101" s="17">
        <v>39992.93</v>
      </c>
      <c r="J101" s="17">
        <v>21734.38</v>
      </c>
      <c r="K101" s="17">
        <v>21734.38</v>
      </c>
      <c r="L101" s="58">
        <f t="shared" si="6"/>
        <v>54.345555576948222</v>
      </c>
      <c r="M101" s="58">
        <f t="shared" si="7"/>
        <v>100</v>
      </c>
      <c r="N101" s="261"/>
      <c r="O101" s="87"/>
    </row>
    <row r="102" spans="1:15" x14ac:dyDescent="0.25">
      <c r="A102" s="201">
        <v>68</v>
      </c>
      <c r="B102" s="201" t="s">
        <v>329</v>
      </c>
      <c r="C102" s="198">
        <f>SUM(C103)</f>
        <v>39.82</v>
      </c>
      <c r="D102" s="198">
        <f>D103</f>
        <v>1061.8</v>
      </c>
      <c r="E102" s="198">
        <f t="shared" si="9"/>
        <v>530.9</v>
      </c>
      <c r="F102" s="198">
        <f>SUM(F103)</f>
        <v>30</v>
      </c>
      <c r="G102" s="198">
        <f>G103</f>
        <v>1000</v>
      </c>
      <c r="H102" s="198">
        <f t="shared" si="10"/>
        <v>500</v>
      </c>
      <c r="I102" s="198">
        <f>I103+I105</f>
        <v>30832.43</v>
      </c>
      <c r="J102" s="198">
        <f>J105+J103</f>
        <v>2685</v>
      </c>
      <c r="K102" s="198">
        <f>K103+K105</f>
        <v>2685</v>
      </c>
      <c r="L102" s="198">
        <f t="shared" si="6"/>
        <v>8.7083632396149113</v>
      </c>
      <c r="M102" s="198">
        <f t="shared" si="7"/>
        <v>100</v>
      </c>
      <c r="N102" s="538"/>
      <c r="O102" s="87"/>
    </row>
    <row r="103" spans="1:15" x14ac:dyDescent="0.25">
      <c r="A103" s="191">
        <v>681</v>
      </c>
      <c r="B103" s="191" t="s">
        <v>48</v>
      </c>
      <c r="C103" s="192">
        <f>SUM(C104)</f>
        <v>39.82</v>
      </c>
      <c r="D103" s="192">
        <f>D104</f>
        <v>1061.8</v>
      </c>
      <c r="E103" s="195">
        <f t="shared" si="9"/>
        <v>530.9</v>
      </c>
      <c r="F103" s="192">
        <f>SUM(F104)</f>
        <v>30</v>
      </c>
      <c r="G103" s="192">
        <f>SUM(G104)</f>
        <v>1000</v>
      </c>
      <c r="H103" s="192">
        <f t="shared" si="10"/>
        <v>500</v>
      </c>
      <c r="I103" s="192">
        <f>I104</f>
        <v>855</v>
      </c>
      <c r="J103" s="192">
        <f>SUM(J104)</f>
        <v>2685</v>
      </c>
      <c r="K103" s="298">
        <f>K104</f>
        <v>2685</v>
      </c>
      <c r="L103" s="195">
        <f t="shared" si="6"/>
        <v>314.03508771929825</v>
      </c>
      <c r="M103" s="195">
        <f t="shared" si="7"/>
        <v>100</v>
      </c>
      <c r="N103" s="531"/>
      <c r="O103" s="87"/>
    </row>
    <row r="104" spans="1:15" x14ac:dyDescent="0.25">
      <c r="A104" s="20">
        <v>6819</v>
      </c>
      <c r="B104" s="20" t="s">
        <v>49</v>
      </c>
      <c r="C104" s="17">
        <v>39.82</v>
      </c>
      <c r="D104" s="17">
        <v>1061.8</v>
      </c>
      <c r="E104" s="236">
        <f t="shared" si="9"/>
        <v>530.9</v>
      </c>
      <c r="F104" s="17">
        <v>30</v>
      </c>
      <c r="G104" s="17">
        <v>1000</v>
      </c>
      <c r="H104" s="17">
        <f t="shared" si="10"/>
        <v>500</v>
      </c>
      <c r="I104" s="17">
        <v>855</v>
      </c>
      <c r="J104" s="17">
        <v>2685</v>
      </c>
      <c r="K104" s="17">
        <v>2685</v>
      </c>
      <c r="L104" s="58">
        <f t="shared" si="6"/>
        <v>314.03508771929825</v>
      </c>
      <c r="M104" s="58">
        <f t="shared" si="7"/>
        <v>100</v>
      </c>
      <c r="N104" s="531"/>
      <c r="O104" s="87"/>
    </row>
    <row r="105" spans="1:15" x14ac:dyDescent="0.25">
      <c r="A105" s="191">
        <v>683</v>
      </c>
      <c r="B105" s="191" t="s">
        <v>481</v>
      </c>
      <c r="C105" s="192"/>
      <c r="D105" s="192"/>
      <c r="E105" s="195"/>
      <c r="F105" s="192"/>
      <c r="G105" s="192"/>
      <c r="H105" s="192"/>
      <c r="I105" s="192">
        <f>I106</f>
        <v>29977.43</v>
      </c>
      <c r="J105" s="192">
        <f>SUM(J106)</f>
        <v>0</v>
      </c>
      <c r="K105" s="298">
        <f>K106</f>
        <v>0</v>
      </c>
      <c r="L105" s="195">
        <f t="shared" si="6"/>
        <v>0</v>
      </c>
      <c r="M105" s="195">
        <v>0</v>
      </c>
      <c r="N105" s="531"/>
      <c r="O105" s="87"/>
    </row>
    <row r="106" spans="1:15" x14ac:dyDescent="0.25">
      <c r="A106" s="20">
        <v>6831</v>
      </c>
      <c r="B106" s="20" t="s">
        <v>481</v>
      </c>
      <c r="C106" s="17"/>
      <c r="D106" s="17"/>
      <c r="E106" s="236"/>
      <c r="F106" s="17"/>
      <c r="G106" s="17"/>
      <c r="H106" s="17"/>
      <c r="I106" s="17">
        <v>29977.43</v>
      </c>
      <c r="J106" s="17">
        <v>0</v>
      </c>
      <c r="K106" s="17">
        <v>0</v>
      </c>
      <c r="L106" s="58">
        <f t="shared" si="6"/>
        <v>0</v>
      </c>
      <c r="M106" s="58">
        <v>0</v>
      </c>
      <c r="N106" s="531"/>
      <c r="O106" s="87"/>
    </row>
    <row r="107" spans="1:15" x14ac:dyDescent="0.25">
      <c r="A107" s="189">
        <v>7</v>
      </c>
      <c r="B107" s="189" t="s">
        <v>310</v>
      </c>
      <c r="C107" s="186" t="e">
        <f>SUM(C108,C111)</f>
        <v>#REF!</v>
      </c>
      <c r="D107" s="186" t="e">
        <f>D108+D111</f>
        <v>#REF!</v>
      </c>
      <c r="E107" s="209" t="e">
        <f t="shared" si="9"/>
        <v>#REF!</v>
      </c>
      <c r="F107" s="186">
        <f>F108+F111</f>
        <v>280</v>
      </c>
      <c r="G107" s="186">
        <f>G108+G111</f>
        <v>25660</v>
      </c>
      <c r="H107" s="209">
        <f t="shared" si="10"/>
        <v>12830</v>
      </c>
      <c r="I107" s="186">
        <f>I108+I111</f>
        <v>11288.72</v>
      </c>
      <c r="J107" s="186">
        <f>J108+J111</f>
        <v>2774</v>
      </c>
      <c r="K107" s="209">
        <f>K108+K111</f>
        <v>2773.92</v>
      </c>
      <c r="L107" s="129">
        <f t="shared" si="6"/>
        <v>24.572493604235028</v>
      </c>
      <c r="M107" s="129">
        <f t="shared" si="7"/>
        <v>99.997116077865897</v>
      </c>
      <c r="N107" s="336"/>
      <c r="O107" s="87"/>
    </row>
    <row r="108" spans="1:15" x14ac:dyDescent="0.25">
      <c r="A108" s="201">
        <v>71</v>
      </c>
      <c r="B108" s="201" t="s">
        <v>311</v>
      </c>
      <c r="C108" s="198">
        <f>SUM(C109)</f>
        <v>134752.47</v>
      </c>
      <c r="D108" s="198">
        <f>D109</f>
        <v>53089.1</v>
      </c>
      <c r="E108" s="198">
        <f t="shared" si="9"/>
        <v>26544.55</v>
      </c>
      <c r="F108" s="198">
        <f>SUM(F109)</f>
        <v>0</v>
      </c>
      <c r="G108" s="198">
        <f>G109</f>
        <v>25260</v>
      </c>
      <c r="H108" s="198">
        <f t="shared" si="10"/>
        <v>12630</v>
      </c>
      <c r="I108" s="198">
        <f>I109</f>
        <v>11148.72</v>
      </c>
      <c r="J108" s="198">
        <f>J109</f>
        <v>2000</v>
      </c>
      <c r="K108" s="198">
        <f>K109</f>
        <v>2000</v>
      </c>
      <c r="L108" s="198">
        <f t="shared" si="6"/>
        <v>17.93927912800752</v>
      </c>
      <c r="M108" s="198">
        <f t="shared" si="7"/>
        <v>100</v>
      </c>
      <c r="N108" s="538"/>
      <c r="O108" s="87"/>
    </row>
    <row r="109" spans="1:15" ht="20.25" x14ac:dyDescent="0.25">
      <c r="A109" s="191">
        <v>711</v>
      </c>
      <c r="B109" s="205" t="s">
        <v>50</v>
      </c>
      <c r="C109" s="192">
        <f>SUM(C110)</f>
        <v>134752.47</v>
      </c>
      <c r="D109" s="192">
        <f>D110</f>
        <v>53089.1</v>
      </c>
      <c r="E109" s="195">
        <f t="shared" si="9"/>
        <v>26544.55</v>
      </c>
      <c r="F109" s="192">
        <f>SUM(F110)</f>
        <v>0</v>
      </c>
      <c r="G109" s="192">
        <f>SUM(G110)</f>
        <v>25260</v>
      </c>
      <c r="H109" s="192">
        <f t="shared" si="10"/>
        <v>12630</v>
      </c>
      <c r="I109" s="192">
        <f>I110</f>
        <v>11148.72</v>
      </c>
      <c r="J109" s="192">
        <f>SUM(J110)</f>
        <v>2000</v>
      </c>
      <c r="K109" s="298">
        <f>K110</f>
        <v>2000</v>
      </c>
      <c r="L109" s="195">
        <f t="shared" si="6"/>
        <v>17.93927912800752</v>
      </c>
      <c r="M109" s="195">
        <f t="shared" si="7"/>
        <v>100</v>
      </c>
      <c r="N109" s="531"/>
      <c r="O109" s="87"/>
    </row>
    <row r="110" spans="1:15" x14ac:dyDescent="0.25">
      <c r="A110" s="20">
        <v>7111</v>
      </c>
      <c r="B110" s="20" t="s">
        <v>51</v>
      </c>
      <c r="C110" s="17">
        <v>134752.47</v>
      </c>
      <c r="D110" s="17">
        <v>53089.1</v>
      </c>
      <c r="E110" s="236">
        <f t="shared" si="9"/>
        <v>26544.55</v>
      </c>
      <c r="F110" s="17">
        <v>0</v>
      </c>
      <c r="G110" s="17">
        <v>25260</v>
      </c>
      <c r="H110" s="17">
        <f t="shared" si="10"/>
        <v>12630</v>
      </c>
      <c r="I110" s="17">
        <v>11148.72</v>
      </c>
      <c r="J110" s="17">
        <v>2000</v>
      </c>
      <c r="K110" s="17">
        <v>2000</v>
      </c>
      <c r="L110" s="58">
        <f t="shared" si="6"/>
        <v>17.93927912800752</v>
      </c>
      <c r="M110" s="58">
        <f t="shared" si="7"/>
        <v>100</v>
      </c>
      <c r="N110" s="531"/>
      <c r="O110" s="87"/>
    </row>
    <row r="111" spans="1:15" x14ac:dyDescent="0.25">
      <c r="A111" s="201">
        <v>72</v>
      </c>
      <c r="B111" s="201" t="s">
        <v>297</v>
      </c>
      <c r="C111" s="198" t="e">
        <f>SUM(C112,#REF!)</f>
        <v>#REF!</v>
      </c>
      <c r="D111" s="198" t="e">
        <f>D112+#REF!</f>
        <v>#REF!</v>
      </c>
      <c r="E111" s="198" t="e">
        <f t="shared" si="9"/>
        <v>#REF!</v>
      </c>
      <c r="F111" s="198">
        <f>F112</f>
        <v>280</v>
      </c>
      <c r="G111" s="198">
        <f>G112</f>
        <v>400</v>
      </c>
      <c r="H111" s="198">
        <f t="shared" si="10"/>
        <v>200</v>
      </c>
      <c r="I111" s="198">
        <f>I112+I114</f>
        <v>140</v>
      </c>
      <c r="J111" s="198">
        <f>J112+J114</f>
        <v>774</v>
      </c>
      <c r="K111" s="198">
        <f>K112+K114</f>
        <v>773.92000000000007</v>
      </c>
      <c r="L111" s="198">
        <f t="shared" si="6"/>
        <v>552.80000000000007</v>
      </c>
      <c r="M111" s="198">
        <f t="shared" si="7"/>
        <v>99.989664082687341</v>
      </c>
      <c r="N111" s="538"/>
      <c r="O111" s="87"/>
    </row>
    <row r="112" spans="1:15" x14ac:dyDescent="0.25">
      <c r="A112" s="191">
        <v>721</v>
      </c>
      <c r="B112" s="191" t="s">
        <v>52</v>
      </c>
      <c r="C112" s="192">
        <f>SUM(C113)</f>
        <v>278.72000000000003</v>
      </c>
      <c r="D112" s="192">
        <f>D113</f>
        <v>1021</v>
      </c>
      <c r="E112" s="195">
        <f t="shared" si="9"/>
        <v>510.5</v>
      </c>
      <c r="F112" s="192">
        <f>SUM(F113)</f>
        <v>280</v>
      </c>
      <c r="G112" s="192">
        <f>G113</f>
        <v>400</v>
      </c>
      <c r="H112" s="192">
        <f t="shared" si="10"/>
        <v>200</v>
      </c>
      <c r="I112" s="192">
        <f>I113</f>
        <v>140</v>
      </c>
      <c r="J112" s="192">
        <f>SUM(J113)</f>
        <v>374</v>
      </c>
      <c r="K112" s="298">
        <f>K113</f>
        <v>373.92</v>
      </c>
      <c r="L112" s="195">
        <f t="shared" si="6"/>
        <v>267.08571428571429</v>
      </c>
      <c r="M112" s="195">
        <f t="shared" si="7"/>
        <v>99.978609625668454</v>
      </c>
      <c r="N112" s="531"/>
      <c r="O112" s="87"/>
    </row>
    <row r="113" spans="1:15" x14ac:dyDescent="0.25">
      <c r="A113" s="20">
        <v>7211</v>
      </c>
      <c r="B113" s="20" t="s">
        <v>53</v>
      </c>
      <c r="C113" s="17">
        <v>278.72000000000003</v>
      </c>
      <c r="D113" s="17">
        <v>1021</v>
      </c>
      <c r="E113" s="236">
        <f t="shared" si="9"/>
        <v>510.5</v>
      </c>
      <c r="F113" s="17">
        <v>280</v>
      </c>
      <c r="G113" s="17">
        <v>400</v>
      </c>
      <c r="H113" s="17">
        <f t="shared" si="10"/>
        <v>200</v>
      </c>
      <c r="I113" s="17">
        <v>140</v>
      </c>
      <c r="J113" s="17">
        <v>374</v>
      </c>
      <c r="K113" s="17">
        <v>373.92</v>
      </c>
      <c r="L113" s="58">
        <f t="shared" si="6"/>
        <v>267.08571428571429</v>
      </c>
      <c r="M113" s="58">
        <f t="shared" si="7"/>
        <v>99.978609625668454</v>
      </c>
      <c r="N113" s="531"/>
      <c r="O113" s="87"/>
    </row>
    <row r="114" spans="1:15" x14ac:dyDescent="0.25">
      <c r="A114" s="191">
        <v>723</v>
      </c>
      <c r="B114" s="191" t="s">
        <v>500</v>
      </c>
      <c r="C114" s="192"/>
      <c r="D114" s="192"/>
      <c r="E114" s="195"/>
      <c r="F114" s="192"/>
      <c r="G114" s="192"/>
      <c r="H114" s="192"/>
      <c r="I114" s="192">
        <f>I115</f>
        <v>0</v>
      </c>
      <c r="J114" s="192">
        <f>J115</f>
        <v>400</v>
      </c>
      <c r="K114" s="192">
        <f>K115</f>
        <v>400</v>
      </c>
      <c r="L114" s="195">
        <v>0</v>
      </c>
      <c r="M114" s="195">
        <f t="shared" si="7"/>
        <v>100</v>
      </c>
      <c r="N114" s="531"/>
      <c r="O114" s="87"/>
    </row>
    <row r="115" spans="1:15" x14ac:dyDescent="0.25">
      <c r="A115" s="20">
        <v>7231</v>
      </c>
      <c r="B115" s="20" t="s">
        <v>501</v>
      </c>
      <c r="C115" s="17"/>
      <c r="D115" s="17"/>
      <c r="E115" s="236"/>
      <c r="F115" s="17"/>
      <c r="G115" s="17"/>
      <c r="H115" s="17"/>
      <c r="I115" s="17">
        <v>0</v>
      </c>
      <c r="J115" s="17">
        <v>400</v>
      </c>
      <c r="K115" s="17">
        <v>400</v>
      </c>
      <c r="L115" s="58">
        <v>0</v>
      </c>
      <c r="M115" s="58">
        <f t="shared" si="7"/>
        <v>100</v>
      </c>
      <c r="N115" s="531"/>
      <c r="O115" s="87"/>
    </row>
    <row r="116" spans="1:15" x14ac:dyDescent="0.25">
      <c r="A116" s="48" t="s">
        <v>5</v>
      </c>
      <c r="B116" s="38" t="s">
        <v>1</v>
      </c>
      <c r="C116" s="21" t="e">
        <f>SUM(C58,C107)</f>
        <v>#REF!</v>
      </c>
      <c r="D116" s="21" t="e">
        <f>D107+D58</f>
        <v>#REF!</v>
      </c>
      <c r="E116" s="32" t="e">
        <f t="shared" si="9"/>
        <v>#REF!</v>
      </c>
      <c r="F116" s="21">
        <f>F107+F58</f>
        <v>843141.7699999999</v>
      </c>
      <c r="G116" s="21">
        <f>G57</f>
        <v>1949288</v>
      </c>
      <c r="H116" s="21">
        <f>G116/2</f>
        <v>974644</v>
      </c>
      <c r="I116" s="21"/>
      <c r="J116" s="21">
        <f>J57</f>
        <v>2385320.46</v>
      </c>
      <c r="K116" s="61">
        <f>K57</f>
        <v>2254272.5699999998</v>
      </c>
      <c r="L116" s="58">
        <v>0</v>
      </c>
      <c r="M116" s="58">
        <f t="shared" si="7"/>
        <v>94.506067750745743</v>
      </c>
      <c r="N116" s="565"/>
      <c r="O116" s="87"/>
    </row>
    <row r="117" spans="1:15" x14ac:dyDescent="0.25">
      <c r="A117" s="462">
        <v>92</v>
      </c>
      <c r="B117" s="463" t="s">
        <v>412</v>
      </c>
      <c r="C117" s="464">
        <v>86765.119999999995</v>
      </c>
      <c r="D117" s="464">
        <v>131630.29999999999</v>
      </c>
      <c r="E117" s="465">
        <f>D117/2</f>
        <v>65815.149999999994</v>
      </c>
      <c r="F117" s="464">
        <v>0</v>
      </c>
      <c r="G117" s="464">
        <v>18962</v>
      </c>
      <c r="H117" s="464">
        <f>G117/2</f>
        <v>9481</v>
      </c>
      <c r="I117" s="464"/>
      <c r="J117" s="464">
        <v>686061.66</v>
      </c>
      <c r="K117" s="465">
        <v>686061.66</v>
      </c>
      <c r="L117" s="209">
        <v>0</v>
      </c>
      <c r="M117" s="209">
        <f t="shared" si="7"/>
        <v>100</v>
      </c>
      <c r="N117" s="531"/>
      <c r="O117" s="87"/>
    </row>
    <row r="118" spans="1:15" x14ac:dyDescent="0.25">
      <c r="A118" s="345"/>
      <c r="B118" s="345" t="s">
        <v>413</v>
      </c>
      <c r="C118" s="346" t="e">
        <f>C116+C117</f>
        <v>#REF!</v>
      </c>
      <c r="D118" s="346" t="e">
        <f>D116+D117</f>
        <v>#REF!</v>
      </c>
      <c r="E118" s="348" t="e">
        <f>D118/2</f>
        <v>#REF!</v>
      </c>
      <c r="F118" s="346">
        <f>F116+F117</f>
        <v>843141.7699999999</v>
      </c>
      <c r="G118" s="346">
        <f>G116+G117</f>
        <v>1968250</v>
      </c>
      <c r="H118" s="346">
        <f>H116+H117</f>
        <v>984125</v>
      </c>
      <c r="I118" s="346">
        <f>I57</f>
        <v>2387814.2800000007</v>
      </c>
      <c r="J118" s="346">
        <f>J117+J107+J58</f>
        <v>3071382.12</v>
      </c>
      <c r="K118" s="346">
        <f>K116+K117</f>
        <v>2940334.23</v>
      </c>
      <c r="L118" s="106">
        <f t="shared" si="6"/>
        <v>123.13915092257506</v>
      </c>
      <c r="M118" s="106">
        <f t="shared" si="7"/>
        <v>95.733259982642593</v>
      </c>
      <c r="N118" s="564"/>
      <c r="O118" s="87"/>
    </row>
    <row r="119" spans="1:15" x14ac:dyDescent="0.25">
      <c r="O119" s="87"/>
    </row>
    <row r="120" spans="1:15" x14ac:dyDescent="0.25">
      <c r="O120" s="87"/>
    </row>
    <row r="121" spans="1:15" x14ac:dyDescent="0.25">
      <c r="A121" s="699" t="s">
        <v>403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O121" s="87"/>
    </row>
    <row r="122" spans="1:15" ht="22.5" x14ac:dyDescent="0.25">
      <c r="A122" s="655" t="s">
        <v>356</v>
      </c>
      <c r="B122" s="657"/>
      <c r="C122" s="178" t="s">
        <v>357</v>
      </c>
      <c r="D122" s="178" t="s">
        <v>365</v>
      </c>
      <c r="E122" s="178" t="s">
        <v>366</v>
      </c>
      <c r="F122" s="178" t="s">
        <v>327</v>
      </c>
      <c r="G122" s="178" t="s">
        <v>446</v>
      </c>
      <c r="H122" s="178" t="s">
        <v>447</v>
      </c>
      <c r="I122" s="178" t="s">
        <v>505</v>
      </c>
      <c r="J122" s="178" t="s">
        <v>506</v>
      </c>
      <c r="K122" s="178" t="s">
        <v>507</v>
      </c>
      <c r="L122" s="418" t="s">
        <v>518</v>
      </c>
      <c r="M122" s="418" t="s">
        <v>503</v>
      </c>
      <c r="N122" s="561"/>
      <c r="O122" s="87"/>
    </row>
    <row r="123" spans="1:15" x14ac:dyDescent="0.25">
      <c r="A123" s="759">
        <v>1</v>
      </c>
      <c r="B123" s="760"/>
      <c r="C123" s="183">
        <v>2</v>
      </c>
      <c r="D123" s="183">
        <v>3</v>
      </c>
      <c r="E123" s="419">
        <v>4</v>
      </c>
      <c r="F123" s="183">
        <v>2</v>
      </c>
      <c r="G123" s="183">
        <v>3</v>
      </c>
      <c r="H123" s="183">
        <v>4</v>
      </c>
      <c r="I123" s="183">
        <v>2</v>
      </c>
      <c r="J123" s="183">
        <v>3</v>
      </c>
      <c r="K123" s="183">
        <v>4</v>
      </c>
      <c r="L123" s="183">
        <v>5</v>
      </c>
      <c r="M123" s="183">
        <v>6</v>
      </c>
      <c r="N123" s="560"/>
      <c r="O123" s="87"/>
    </row>
    <row r="124" spans="1:15" x14ac:dyDescent="0.25">
      <c r="A124" s="64" t="s">
        <v>5</v>
      </c>
      <c r="B124" s="91" t="s">
        <v>56</v>
      </c>
      <c r="C124" s="44" t="e">
        <f>SUM(C125,C187)</f>
        <v>#REF!</v>
      </c>
      <c r="D124" s="44" t="e">
        <f>D125+D187</f>
        <v>#REF!</v>
      </c>
      <c r="E124" s="44" t="e">
        <f>D124/2</f>
        <v>#REF!</v>
      </c>
      <c r="F124" s="44">
        <f>F125+F187</f>
        <v>761603.19000000006</v>
      </c>
      <c r="G124" s="44">
        <f>G125+G187</f>
        <v>1968250</v>
      </c>
      <c r="H124" s="44">
        <f>G124/2</f>
        <v>984125</v>
      </c>
      <c r="I124" s="44">
        <f>I125+I187</f>
        <v>2145612.77</v>
      </c>
      <c r="J124" s="44">
        <f t="shared" ref="J124" si="11">J125+J187</f>
        <v>2813320.61</v>
      </c>
      <c r="K124" s="44">
        <f>K125+K187</f>
        <v>2795636.3500000006</v>
      </c>
      <c r="L124" s="44">
        <f>K124/I124*100</f>
        <v>130.29547498451925</v>
      </c>
      <c r="M124" s="602">
        <f>K124/J124*100</f>
        <v>99.371409716434727</v>
      </c>
      <c r="N124" s="336"/>
      <c r="O124" s="87"/>
    </row>
    <row r="125" spans="1:15" x14ac:dyDescent="0.25">
      <c r="A125" s="189">
        <v>3</v>
      </c>
      <c r="B125" s="189" t="s">
        <v>57</v>
      </c>
      <c r="C125" s="186" t="e">
        <f>SUM(C126,C134,C165,C171,C174,C178,C184)</f>
        <v>#REF!</v>
      </c>
      <c r="D125" s="186">
        <f>D126+D134+D165+D171+D174+D178+D184</f>
        <v>1100596.1399999999</v>
      </c>
      <c r="E125" s="40">
        <f t="shared" ref="E125:E189" si="12">D125/2</f>
        <v>550298.06999999995</v>
      </c>
      <c r="F125" s="186">
        <f>F126+F134+F165+F171+F174+F178+F184</f>
        <v>568732.93000000005</v>
      </c>
      <c r="G125" s="186">
        <f>G126+G134+G165+G171+G174+G178+G184</f>
        <v>1251850</v>
      </c>
      <c r="H125" s="186">
        <f t="shared" ref="H125:H189" si="13">G125/2</f>
        <v>625925</v>
      </c>
      <c r="I125" s="186">
        <f>I126+I134+I165+I171+I174+I178+I184</f>
        <v>1478162.1800000002</v>
      </c>
      <c r="J125" s="186">
        <f>J126+J134+J165+J171+J174+J178+J184</f>
        <v>1832589</v>
      </c>
      <c r="K125" s="209">
        <f>K126+K134+K165+K171+K174+K178+K184</f>
        <v>1803544.6700000002</v>
      </c>
      <c r="L125" s="186">
        <f t="shared" ref="L125:L188" si="14">K125/I125*100</f>
        <v>122.01263801783915</v>
      </c>
      <c r="M125" s="603">
        <f t="shared" ref="M125:M188" si="15">K125/J125*100</f>
        <v>98.415120357046789</v>
      </c>
      <c r="N125" s="336"/>
      <c r="O125" s="87"/>
    </row>
    <row r="126" spans="1:15" x14ac:dyDescent="0.25">
      <c r="A126" s="201">
        <v>31</v>
      </c>
      <c r="B126" s="201" t="s">
        <v>58</v>
      </c>
      <c r="C126" s="198">
        <f>SUM(C127,C130,C132)</f>
        <v>169252.93000000002</v>
      </c>
      <c r="D126" s="198">
        <f>D127+D130+D132</f>
        <v>381432.33</v>
      </c>
      <c r="E126" s="198">
        <f>D126/2</f>
        <v>190716.16500000001</v>
      </c>
      <c r="F126" s="198">
        <f>F127+F130+F132</f>
        <v>210280.62</v>
      </c>
      <c r="G126" s="198">
        <f>G127+G130+G132</f>
        <v>476900</v>
      </c>
      <c r="H126" s="202">
        <f t="shared" si="13"/>
        <v>238450</v>
      </c>
      <c r="I126" s="198">
        <f>I127+I130+I132</f>
        <v>587938.89</v>
      </c>
      <c r="J126" s="198">
        <f>J127+J130+J132</f>
        <v>789775</v>
      </c>
      <c r="K126" s="198">
        <f>K127+K130+K132</f>
        <v>786139.23</v>
      </c>
      <c r="L126" s="202">
        <f t="shared" si="14"/>
        <v>133.71104435700792</v>
      </c>
      <c r="M126" s="600">
        <f t="shared" si="15"/>
        <v>99.539644835554427</v>
      </c>
      <c r="N126" s="538"/>
      <c r="O126" s="87"/>
    </row>
    <row r="127" spans="1:15" x14ac:dyDescent="0.25">
      <c r="A127" s="191">
        <v>311</v>
      </c>
      <c r="B127" s="191" t="s">
        <v>59</v>
      </c>
      <c r="C127" s="192">
        <f>SUM(C128)</f>
        <v>145210.29</v>
      </c>
      <c r="D127" s="192">
        <f>SUM(D128)</f>
        <v>318534.75</v>
      </c>
      <c r="E127" s="276">
        <f t="shared" si="12"/>
        <v>159267.375</v>
      </c>
      <c r="F127" s="192">
        <f>SUM(F128)</f>
        <v>180856.5</v>
      </c>
      <c r="G127" s="192">
        <f>SUM(G128)</f>
        <v>392000</v>
      </c>
      <c r="H127" s="195">
        <f t="shared" si="13"/>
        <v>196000</v>
      </c>
      <c r="I127" s="192">
        <f>I128+I129</f>
        <v>487796.88</v>
      </c>
      <c r="J127" s="192">
        <f>SUM(J128:J129)</f>
        <v>669140</v>
      </c>
      <c r="K127" s="298">
        <f>K128+K129</f>
        <v>666280.99</v>
      </c>
      <c r="L127" s="195">
        <f t="shared" si="14"/>
        <v>136.58984247705726</v>
      </c>
      <c r="M127" s="601">
        <f t="shared" si="15"/>
        <v>99.572733658128342</v>
      </c>
      <c r="N127" s="7"/>
      <c r="O127" s="87"/>
    </row>
    <row r="128" spans="1:15" x14ac:dyDescent="0.25">
      <c r="A128" s="20">
        <v>3111</v>
      </c>
      <c r="B128" s="20" t="s">
        <v>60</v>
      </c>
      <c r="C128" s="17">
        <v>145210.29</v>
      </c>
      <c r="D128" s="17">
        <v>318534.75</v>
      </c>
      <c r="E128" s="58">
        <f t="shared" si="12"/>
        <v>159267.375</v>
      </c>
      <c r="F128" s="17">
        <v>180856.5</v>
      </c>
      <c r="G128" s="17">
        <v>392000</v>
      </c>
      <c r="H128" s="58">
        <f t="shared" si="13"/>
        <v>196000</v>
      </c>
      <c r="I128" s="17">
        <v>477671.88</v>
      </c>
      <c r="J128" s="23">
        <v>648590</v>
      </c>
      <c r="K128" s="17">
        <v>646611.42000000004</v>
      </c>
      <c r="L128" s="58">
        <f t="shared" si="14"/>
        <v>135.36727763836549</v>
      </c>
      <c r="M128" s="373">
        <f t="shared" si="15"/>
        <v>99.69494133427898</v>
      </c>
      <c r="N128" s="7"/>
      <c r="O128" s="87"/>
    </row>
    <row r="129" spans="1:15" x14ac:dyDescent="0.25">
      <c r="A129" s="20">
        <v>3112</v>
      </c>
      <c r="B129" s="20" t="s">
        <v>450</v>
      </c>
      <c r="C129" s="17"/>
      <c r="D129" s="17"/>
      <c r="E129" s="58"/>
      <c r="F129" s="17">
        <v>0</v>
      </c>
      <c r="G129" s="17">
        <v>0</v>
      </c>
      <c r="H129" s="58">
        <v>0</v>
      </c>
      <c r="I129" s="17">
        <v>10125</v>
      </c>
      <c r="J129" s="23">
        <v>20550</v>
      </c>
      <c r="K129" s="17">
        <v>19669.57</v>
      </c>
      <c r="L129" s="58">
        <f t="shared" si="14"/>
        <v>194.26735802469136</v>
      </c>
      <c r="M129" s="373">
        <f t="shared" si="15"/>
        <v>95.715669099756695</v>
      </c>
      <c r="N129" s="7"/>
      <c r="O129" s="87"/>
    </row>
    <row r="130" spans="1:15" x14ac:dyDescent="0.25">
      <c r="A130" s="191">
        <v>312</v>
      </c>
      <c r="B130" s="191" t="s">
        <v>61</v>
      </c>
      <c r="C130" s="192">
        <f>SUM(C131)</f>
        <v>82.95</v>
      </c>
      <c r="D130" s="192">
        <f>SUM(D131)</f>
        <v>9410.1200000000008</v>
      </c>
      <c r="E130" s="276">
        <f t="shared" si="12"/>
        <v>4705.0600000000004</v>
      </c>
      <c r="F130" s="192">
        <f>SUM(F131)</f>
        <v>0</v>
      </c>
      <c r="G130" s="192">
        <f>SUM(G131)</f>
        <v>23000</v>
      </c>
      <c r="H130" s="195">
        <f t="shared" si="13"/>
        <v>11500</v>
      </c>
      <c r="I130" s="192">
        <f>I131</f>
        <v>25646.62</v>
      </c>
      <c r="J130" s="192">
        <f>SUM(J131)</f>
        <v>21415</v>
      </c>
      <c r="K130" s="298">
        <f>K131</f>
        <v>21023.08</v>
      </c>
      <c r="L130" s="195">
        <f t="shared" si="14"/>
        <v>81.972127321261055</v>
      </c>
      <c r="M130" s="601">
        <f t="shared" si="15"/>
        <v>98.169880924585584</v>
      </c>
      <c r="N130" s="7"/>
      <c r="O130" s="87"/>
    </row>
    <row r="131" spans="1:15" x14ac:dyDescent="0.25">
      <c r="A131" s="20">
        <v>3121</v>
      </c>
      <c r="B131" s="20" t="s">
        <v>61</v>
      </c>
      <c r="C131" s="17">
        <v>82.95</v>
      </c>
      <c r="D131" s="17">
        <v>9410.1200000000008</v>
      </c>
      <c r="E131" s="58">
        <f t="shared" si="12"/>
        <v>4705.0600000000004</v>
      </c>
      <c r="F131" s="17">
        <v>0</v>
      </c>
      <c r="G131" s="17">
        <v>23000</v>
      </c>
      <c r="H131" s="58">
        <f t="shared" si="13"/>
        <v>11500</v>
      </c>
      <c r="I131" s="17">
        <v>25646.62</v>
      </c>
      <c r="J131" s="17">
        <v>21415</v>
      </c>
      <c r="K131" s="17">
        <v>21023.08</v>
      </c>
      <c r="L131" s="58">
        <f t="shared" si="14"/>
        <v>81.972127321261055</v>
      </c>
      <c r="M131" s="373">
        <f t="shared" si="15"/>
        <v>98.169880924585584</v>
      </c>
      <c r="N131" s="7"/>
      <c r="O131" s="87"/>
    </row>
    <row r="132" spans="1:15" x14ac:dyDescent="0.25">
      <c r="A132" s="191">
        <v>313</v>
      </c>
      <c r="B132" s="191" t="s">
        <v>62</v>
      </c>
      <c r="C132" s="192">
        <f>SUM(C133)</f>
        <v>23959.69</v>
      </c>
      <c r="D132" s="192">
        <f>SUM(D133)</f>
        <v>53487.46</v>
      </c>
      <c r="E132" s="276">
        <f t="shared" si="12"/>
        <v>26743.73</v>
      </c>
      <c r="F132" s="192">
        <f>SUM(F133)</f>
        <v>29424.12</v>
      </c>
      <c r="G132" s="192">
        <f>SUM(G133)</f>
        <v>61900</v>
      </c>
      <c r="H132" s="195">
        <f t="shared" si="13"/>
        <v>30950</v>
      </c>
      <c r="I132" s="192">
        <f>I133</f>
        <v>74495.39</v>
      </c>
      <c r="J132" s="192">
        <f>SUM(J133)</f>
        <v>99220</v>
      </c>
      <c r="K132" s="298">
        <f>K133</f>
        <v>98835.16</v>
      </c>
      <c r="L132" s="195">
        <f t="shared" si="14"/>
        <v>132.67285398465594</v>
      </c>
      <c r="M132" s="601">
        <f t="shared" si="15"/>
        <v>99.612134650272125</v>
      </c>
      <c r="N132" s="7"/>
      <c r="O132" s="87"/>
    </row>
    <row r="133" spans="1:15" x14ac:dyDescent="0.25">
      <c r="A133" s="20">
        <v>3132</v>
      </c>
      <c r="B133" s="20" t="s">
        <v>63</v>
      </c>
      <c r="C133" s="17">
        <v>23959.69</v>
      </c>
      <c r="D133" s="17">
        <v>53487.46</v>
      </c>
      <c r="E133" s="58">
        <f t="shared" si="12"/>
        <v>26743.73</v>
      </c>
      <c r="F133" s="17">
        <v>29424.12</v>
      </c>
      <c r="G133" s="17">
        <v>61900</v>
      </c>
      <c r="H133" s="58">
        <f t="shared" si="13"/>
        <v>30950</v>
      </c>
      <c r="I133" s="17">
        <v>74495.39</v>
      </c>
      <c r="J133" s="17">
        <v>99220</v>
      </c>
      <c r="K133" s="17">
        <v>98835.16</v>
      </c>
      <c r="L133" s="58">
        <f t="shared" si="14"/>
        <v>132.67285398465594</v>
      </c>
      <c r="M133" s="373">
        <f t="shared" si="15"/>
        <v>99.612134650272125</v>
      </c>
      <c r="N133" s="7"/>
      <c r="O133" s="87"/>
    </row>
    <row r="134" spans="1:15" x14ac:dyDescent="0.25">
      <c r="A134" s="201">
        <v>32</v>
      </c>
      <c r="B134" s="201" t="s">
        <v>64</v>
      </c>
      <c r="C134" s="198">
        <f>SUM(C135,C140,C147,C157)</f>
        <v>230061.81000000003</v>
      </c>
      <c r="D134" s="198">
        <f>D135+D140+D147+D157</f>
        <v>479482.2</v>
      </c>
      <c r="E134" s="202">
        <f t="shared" si="12"/>
        <v>239741.1</v>
      </c>
      <c r="F134" s="198">
        <f>F135+F140+F147+F157</f>
        <v>246616.28</v>
      </c>
      <c r="G134" s="198">
        <f>G135+G140+G147+G157</f>
        <v>477485</v>
      </c>
      <c r="H134" s="202">
        <f t="shared" si="13"/>
        <v>238742.5</v>
      </c>
      <c r="I134" s="198">
        <f>I135+I140+I147+I157</f>
        <v>501692.95</v>
      </c>
      <c r="J134" s="198">
        <f>J135+J140+J147+J157</f>
        <v>614740</v>
      </c>
      <c r="K134" s="198">
        <f>K135+K140+K147+K157</f>
        <v>609178.66</v>
      </c>
      <c r="L134" s="198">
        <f t="shared" si="14"/>
        <v>121.42460044535208</v>
      </c>
      <c r="M134" s="372">
        <f t="shared" si="15"/>
        <v>99.09533461300714</v>
      </c>
      <c r="N134" s="538"/>
      <c r="O134" s="87"/>
    </row>
    <row r="135" spans="1:15" x14ac:dyDescent="0.25">
      <c r="A135" s="191">
        <v>321</v>
      </c>
      <c r="B135" s="191" t="s">
        <v>65</v>
      </c>
      <c r="C135" s="192">
        <f>SUM(C136:C139)</f>
        <v>4239.71</v>
      </c>
      <c r="D135" s="192">
        <f>SUM(D136:D139)</f>
        <v>12349.6</v>
      </c>
      <c r="E135" s="276">
        <f t="shared" si="12"/>
        <v>6174.8</v>
      </c>
      <c r="F135" s="192">
        <f>SUM(F136:F139)</f>
        <v>5145.01</v>
      </c>
      <c r="G135" s="192">
        <f>SUM(G136:G139)</f>
        <v>14500</v>
      </c>
      <c r="H135" s="195">
        <f t="shared" si="13"/>
        <v>7250</v>
      </c>
      <c r="I135" s="192">
        <f>SUM(I136:I139)</f>
        <v>18819.43</v>
      </c>
      <c r="J135" s="192">
        <f>SUM(J136:J139)</f>
        <v>20291</v>
      </c>
      <c r="K135" s="298">
        <f>SUM(K136:K139)</f>
        <v>19512.329999999998</v>
      </c>
      <c r="L135" s="195">
        <f t="shared" si="14"/>
        <v>103.68183308421135</v>
      </c>
      <c r="M135" s="601">
        <f t="shared" si="15"/>
        <v>96.162485831156658</v>
      </c>
      <c r="N135" s="7"/>
      <c r="O135" s="87"/>
    </row>
    <row r="136" spans="1:15" x14ac:dyDescent="0.25">
      <c r="A136" s="20">
        <v>3211</v>
      </c>
      <c r="B136" s="20" t="s">
        <v>66</v>
      </c>
      <c r="C136" s="17">
        <v>786.38</v>
      </c>
      <c r="D136" s="17">
        <v>2457.1999999999998</v>
      </c>
      <c r="E136" s="58">
        <f t="shared" si="12"/>
        <v>1228.5999999999999</v>
      </c>
      <c r="F136" s="17">
        <v>1180.21</v>
      </c>
      <c r="G136" s="17">
        <v>1400</v>
      </c>
      <c r="H136" s="58">
        <f t="shared" si="13"/>
        <v>700</v>
      </c>
      <c r="I136" s="17">
        <v>2529.36</v>
      </c>
      <c r="J136" s="17">
        <v>2500</v>
      </c>
      <c r="K136" s="17">
        <v>1588.6</v>
      </c>
      <c r="L136" s="58">
        <f t="shared" si="14"/>
        <v>62.806401619381965</v>
      </c>
      <c r="M136" s="373">
        <f t="shared" si="15"/>
        <v>63.543999999999997</v>
      </c>
      <c r="N136" s="7"/>
      <c r="O136" s="87"/>
    </row>
    <row r="137" spans="1:15" ht="20.25" x14ac:dyDescent="0.25">
      <c r="A137" s="20">
        <v>3212</v>
      </c>
      <c r="B137" s="42" t="s">
        <v>67</v>
      </c>
      <c r="C137" s="17">
        <v>2166.98</v>
      </c>
      <c r="D137" s="17">
        <v>6636.13</v>
      </c>
      <c r="E137" s="58">
        <f t="shared" si="12"/>
        <v>3318.0650000000001</v>
      </c>
      <c r="F137" s="17">
        <v>1905.08</v>
      </c>
      <c r="G137" s="17">
        <v>9850</v>
      </c>
      <c r="H137" s="58">
        <f t="shared" si="13"/>
        <v>4925</v>
      </c>
      <c r="I137" s="17">
        <v>9584.35</v>
      </c>
      <c r="J137" s="17">
        <v>11003</v>
      </c>
      <c r="K137" s="17">
        <v>10634.25</v>
      </c>
      <c r="L137" s="58">
        <f t="shared" si="14"/>
        <v>110.95431615080835</v>
      </c>
      <c r="M137" s="373">
        <f t="shared" si="15"/>
        <v>96.648641279651002</v>
      </c>
      <c r="N137" s="7"/>
      <c r="O137" s="87"/>
    </row>
    <row r="138" spans="1:15" x14ac:dyDescent="0.25">
      <c r="A138" s="20">
        <v>3213</v>
      </c>
      <c r="B138" s="20" t="s">
        <v>68</v>
      </c>
      <c r="C138" s="17">
        <v>919.77</v>
      </c>
      <c r="D138" s="17">
        <v>1990.83</v>
      </c>
      <c r="E138" s="58">
        <f t="shared" si="12"/>
        <v>995.41499999999996</v>
      </c>
      <c r="F138" s="17">
        <v>1304.58</v>
      </c>
      <c r="G138" s="17">
        <v>2300</v>
      </c>
      <c r="H138" s="58">
        <f t="shared" si="13"/>
        <v>1150</v>
      </c>
      <c r="I138" s="17">
        <v>5453.62</v>
      </c>
      <c r="J138" s="17">
        <v>5338</v>
      </c>
      <c r="K138" s="17">
        <v>5418.18</v>
      </c>
      <c r="L138" s="58">
        <f t="shared" si="14"/>
        <v>99.350156409870877</v>
      </c>
      <c r="M138" s="373">
        <f t="shared" si="15"/>
        <v>101.50206069689023</v>
      </c>
      <c r="N138" s="7"/>
      <c r="O138" s="87"/>
    </row>
    <row r="139" spans="1:15" x14ac:dyDescent="0.25">
      <c r="A139" s="20">
        <v>3214</v>
      </c>
      <c r="B139" s="20" t="s">
        <v>69</v>
      </c>
      <c r="C139" s="17">
        <v>366.58</v>
      </c>
      <c r="D139" s="17">
        <v>1265.44</v>
      </c>
      <c r="E139" s="58">
        <f t="shared" si="12"/>
        <v>632.72</v>
      </c>
      <c r="F139" s="17">
        <v>755.14</v>
      </c>
      <c r="G139" s="17">
        <v>950</v>
      </c>
      <c r="H139" s="58">
        <f t="shared" si="13"/>
        <v>475</v>
      </c>
      <c r="I139" s="17">
        <v>1252.0999999999999</v>
      </c>
      <c r="J139" s="17">
        <v>1450</v>
      </c>
      <c r="K139" s="17">
        <v>1871.3</v>
      </c>
      <c r="L139" s="58">
        <f t="shared" si="14"/>
        <v>149.45291909591887</v>
      </c>
      <c r="M139" s="373">
        <f t="shared" si="15"/>
        <v>129.05517241379309</v>
      </c>
      <c r="N139" s="7"/>
      <c r="O139" s="87"/>
    </row>
    <row r="140" spans="1:15" x14ac:dyDescent="0.25">
      <c r="A140" s="191">
        <v>322</v>
      </c>
      <c r="B140" s="191" t="s">
        <v>70</v>
      </c>
      <c r="C140" s="192">
        <f>SUM(C141:C146)</f>
        <v>75459.67</v>
      </c>
      <c r="D140" s="192">
        <f>SUM(D141:D146)</f>
        <v>147837.80000000002</v>
      </c>
      <c r="E140" s="276">
        <f t="shared" si="12"/>
        <v>73918.900000000009</v>
      </c>
      <c r="F140" s="192">
        <f>SUM(F141:F146)</f>
        <v>67469.069999999992</v>
      </c>
      <c r="G140" s="192">
        <f>SUM(G141:G146)</f>
        <v>147090</v>
      </c>
      <c r="H140" s="195">
        <f t="shared" si="13"/>
        <v>73545</v>
      </c>
      <c r="I140" s="192">
        <f>SUM(I141:I146)</f>
        <v>145896.12</v>
      </c>
      <c r="J140" s="192">
        <f>SUM(J141:J146)</f>
        <v>166123</v>
      </c>
      <c r="K140" s="298">
        <f>SUM(K141:K146)</f>
        <v>164462.07</v>
      </c>
      <c r="L140" s="195">
        <f t="shared" si="14"/>
        <v>112.72545836037312</v>
      </c>
      <c r="M140" s="601">
        <f t="shared" si="15"/>
        <v>99.000180589081594</v>
      </c>
      <c r="N140" s="7"/>
      <c r="O140" s="87"/>
    </row>
    <row r="141" spans="1:15" x14ac:dyDescent="0.25">
      <c r="A141" s="20">
        <v>3221</v>
      </c>
      <c r="B141" s="20" t="s">
        <v>71</v>
      </c>
      <c r="C141" s="17">
        <v>9314.25</v>
      </c>
      <c r="D141" s="17">
        <v>21474.43</v>
      </c>
      <c r="E141" s="58">
        <f t="shared" si="12"/>
        <v>10737.215</v>
      </c>
      <c r="F141" s="17">
        <v>8549.2199999999993</v>
      </c>
      <c r="G141" s="17">
        <v>20880</v>
      </c>
      <c r="H141" s="58">
        <f t="shared" si="13"/>
        <v>10440</v>
      </c>
      <c r="I141" s="17">
        <v>30290.69</v>
      </c>
      <c r="J141" s="17">
        <v>35964</v>
      </c>
      <c r="K141" s="17">
        <v>32027.23</v>
      </c>
      <c r="L141" s="58">
        <f t="shared" si="14"/>
        <v>105.73291661563337</v>
      </c>
      <c r="M141" s="373">
        <f t="shared" si="15"/>
        <v>89.053581359136913</v>
      </c>
      <c r="N141" s="7"/>
      <c r="O141" s="87"/>
    </row>
    <row r="142" spans="1:15" x14ac:dyDescent="0.25">
      <c r="A142" s="20">
        <v>3222</v>
      </c>
      <c r="B142" s="20" t="s">
        <v>72</v>
      </c>
      <c r="C142" s="17">
        <v>9628.92</v>
      </c>
      <c r="D142" s="17">
        <v>24766.84</v>
      </c>
      <c r="E142" s="58">
        <f t="shared" si="12"/>
        <v>12383.42</v>
      </c>
      <c r="F142" s="17">
        <v>12692.26</v>
      </c>
      <c r="G142" s="17">
        <v>33210</v>
      </c>
      <c r="H142" s="58">
        <f t="shared" si="13"/>
        <v>16605</v>
      </c>
      <c r="I142" s="17">
        <v>18216.21</v>
      </c>
      <c r="J142" s="17">
        <v>19000</v>
      </c>
      <c r="K142" s="17">
        <v>22399.71</v>
      </c>
      <c r="L142" s="58">
        <f t="shared" si="14"/>
        <v>122.96580902394076</v>
      </c>
      <c r="M142" s="373">
        <f t="shared" si="15"/>
        <v>117.89321052631578</v>
      </c>
      <c r="N142" s="7"/>
      <c r="O142" s="87"/>
    </row>
    <row r="143" spans="1:15" x14ac:dyDescent="0.25">
      <c r="A143" s="20">
        <v>3223</v>
      </c>
      <c r="B143" s="20" t="s">
        <v>73</v>
      </c>
      <c r="C143" s="17">
        <v>29160.22</v>
      </c>
      <c r="D143" s="17">
        <v>73926.63</v>
      </c>
      <c r="E143" s="58">
        <f t="shared" si="12"/>
        <v>36963.315000000002</v>
      </c>
      <c r="F143" s="17">
        <v>24271.77</v>
      </c>
      <c r="G143" s="17">
        <v>61900</v>
      </c>
      <c r="H143" s="58">
        <f t="shared" si="13"/>
        <v>30950</v>
      </c>
      <c r="I143" s="17">
        <v>56494.45</v>
      </c>
      <c r="J143" s="17">
        <v>58650</v>
      </c>
      <c r="K143" s="17">
        <v>57676.52</v>
      </c>
      <c r="L143" s="58">
        <f t="shared" si="14"/>
        <v>102.09236482521735</v>
      </c>
      <c r="M143" s="373">
        <f t="shared" si="15"/>
        <v>98.340187553282178</v>
      </c>
      <c r="N143" s="7"/>
      <c r="O143" s="87"/>
    </row>
    <row r="144" spans="1:15" ht="20.25" x14ac:dyDescent="0.25">
      <c r="A144" s="20">
        <v>3224</v>
      </c>
      <c r="B144" s="42" t="s">
        <v>74</v>
      </c>
      <c r="C144" s="17">
        <v>22207.78</v>
      </c>
      <c r="D144" s="17">
        <v>21633.75</v>
      </c>
      <c r="E144" s="58">
        <f t="shared" si="12"/>
        <v>10816.875</v>
      </c>
      <c r="F144" s="17">
        <v>21191.95</v>
      </c>
      <c r="G144" s="17">
        <v>24500</v>
      </c>
      <c r="H144" s="58">
        <f t="shared" si="13"/>
        <v>12250</v>
      </c>
      <c r="I144" s="17">
        <v>38856.46</v>
      </c>
      <c r="J144" s="17">
        <v>49579</v>
      </c>
      <c r="K144" s="17">
        <v>47816.3</v>
      </c>
      <c r="L144" s="58">
        <f t="shared" si="14"/>
        <v>123.05881698950445</v>
      </c>
      <c r="M144" s="373">
        <f t="shared" si="15"/>
        <v>96.444664071481881</v>
      </c>
      <c r="N144" s="7"/>
      <c r="O144" s="87"/>
    </row>
    <row r="145" spans="1:15" x14ac:dyDescent="0.25">
      <c r="A145" s="20">
        <v>3225</v>
      </c>
      <c r="B145" s="20" t="s">
        <v>75</v>
      </c>
      <c r="C145" s="17">
        <v>4596.87</v>
      </c>
      <c r="D145" s="17">
        <v>4974.38</v>
      </c>
      <c r="E145" s="58">
        <f t="shared" si="12"/>
        <v>2487.19</v>
      </c>
      <c r="F145" s="17">
        <v>231.87</v>
      </c>
      <c r="G145" s="17">
        <v>6100</v>
      </c>
      <c r="H145" s="58">
        <f t="shared" si="13"/>
        <v>3050</v>
      </c>
      <c r="I145" s="17">
        <v>697.95</v>
      </c>
      <c r="J145" s="17">
        <v>1630</v>
      </c>
      <c r="K145" s="17">
        <v>3374.31</v>
      </c>
      <c r="L145" s="58">
        <f t="shared" si="14"/>
        <v>483.46013324736725</v>
      </c>
      <c r="M145" s="373">
        <f t="shared" si="15"/>
        <v>207.01288343558284</v>
      </c>
      <c r="N145" s="7"/>
      <c r="O145" s="87"/>
    </row>
    <row r="146" spans="1:15" x14ac:dyDescent="0.25">
      <c r="A146" s="20">
        <v>3227</v>
      </c>
      <c r="B146" s="20" t="s">
        <v>76</v>
      </c>
      <c r="C146" s="17">
        <v>551.63</v>
      </c>
      <c r="D146" s="17">
        <v>1061.77</v>
      </c>
      <c r="E146" s="58">
        <f t="shared" si="12"/>
        <v>530.88499999999999</v>
      </c>
      <c r="F146" s="17">
        <v>532</v>
      </c>
      <c r="G146" s="17">
        <v>500</v>
      </c>
      <c r="H146" s="58">
        <f t="shared" si="13"/>
        <v>250</v>
      </c>
      <c r="I146" s="17">
        <v>1340.36</v>
      </c>
      <c r="J146" s="17">
        <v>1300</v>
      </c>
      <c r="K146" s="17">
        <v>1168</v>
      </c>
      <c r="L146" s="58">
        <f t="shared" si="14"/>
        <v>87.140768151839808</v>
      </c>
      <c r="M146" s="373">
        <f t="shared" si="15"/>
        <v>89.84615384615384</v>
      </c>
      <c r="N146" s="7"/>
      <c r="O146" s="87"/>
    </row>
    <row r="147" spans="1:15" x14ac:dyDescent="0.25">
      <c r="A147" s="191">
        <v>323</v>
      </c>
      <c r="B147" s="191" t="s">
        <v>77</v>
      </c>
      <c r="C147" s="192">
        <f>SUM(C148:C156)</f>
        <v>122537.24000000002</v>
      </c>
      <c r="D147" s="192">
        <f>SUM(D148:D156)</f>
        <v>285118.13</v>
      </c>
      <c r="E147" s="276">
        <f t="shared" si="12"/>
        <v>142559.065</v>
      </c>
      <c r="F147" s="192">
        <f>SUM(F148:F156)</f>
        <v>144598.54</v>
      </c>
      <c r="G147" s="192">
        <f>SUM(G148:G156)</f>
        <v>290025</v>
      </c>
      <c r="H147" s="195">
        <f t="shared" si="13"/>
        <v>145012.5</v>
      </c>
      <c r="I147" s="192">
        <f>SUM(I148:I156)</f>
        <v>283690.7</v>
      </c>
      <c r="J147" s="192">
        <f>SUM(J148:J156)</f>
        <v>375495</v>
      </c>
      <c r="K147" s="298">
        <f>SUM(K148:K156)</f>
        <v>369599.1</v>
      </c>
      <c r="L147" s="195">
        <f t="shared" si="14"/>
        <v>130.28241673061541</v>
      </c>
      <c r="M147" s="601">
        <f t="shared" si="15"/>
        <v>98.429832620940346</v>
      </c>
      <c r="N147" s="7"/>
      <c r="O147" s="87"/>
    </row>
    <row r="148" spans="1:15" x14ac:dyDescent="0.25">
      <c r="A148" s="20">
        <v>3231</v>
      </c>
      <c r="B148" s="20" t="s">
        <v>78</v>
      </c>
      <c r="C148" s="17">
        <v>7047.22</v>
      </c>
      <c r="D148" s="17">
        <v>11359.13</v>
      </c>
      <c r="E148" s="58">
        <f t="shared" si="12"/>
        <v>5679.5649999999996</v>
      </c>
      <c r="F148" s="17">
        <v>5568.84</v>
      </c>
      <c r="G148" s="17">
        <v>10200</v>
      </c>
      <c r="H148" s="58">
        <f t="shared" si="13"/>
        <v>5100</v>
      </c>
      <c r="I148" s="17">
        <v>10457.67</v>
      </c>
      <c r="J148" s="17">
        <v>9165</v>
      </c>
      <c r="K148" s="17">
        <v>9269.23</v>
      </c>
      <c r="L148" s="58">
        <f t="shared" si="14"/>
        <v>88.635709484043772</v>
      </c>
      <c r="M148" s="373">
        <f t="shared" si="15"/>
        <v>101.13726132024003</v>
      </c>
      <c r="N148" s="7"/>
      <c r="O148" s="87"/>
    </row>
    <row r="149" spans="1:15" x14ac:dyDescent="0.25">
      <c r="A149" s="20">
        <v>3232</v>
      </c>
      <c r="B149" s="20" t="s">
        <v>79</v>
      </c>
      <c r="C149" s="17">
        <v>50402.11</v>
      </c>
      <c r="D149" s="17">
        <v>117086.64</v>
      </c>
      <c r="E149" s="58">
        <f t="shared" si="12"/>
        <v>58543.32</v>
      </c>
      <c r="F149" s="17">
        <v>79272.92</v>
      </c>
      <c r="G149" s="17">
        <v>124910</v>
      </c>
      <c r="H149" s="58">
        <f t="shared" si="13"/>
        <v>62455</v>
      </c>
      <c r="I149" s="17">
        <v>79497.95</v>
      </c>
      <c r="J149" s="17">
        <v>81970</v>
      </c>
      <c r="K149" s="17">
        <v>75731.09</v>
      </c>
      <c r="L149" s="58">
        <f t="shared" si="14"/>
        <v>95.261689137896013</v>
      </c>
      <c r="M149" s="373">
        <f t="shared" si="15"/>
        <v>92.388788581188237</v>
      </c>
      <c r="N149" s="7"/>
      <c r="O149" s="87"/>
    </row>
    <row r="150" spans="1:15" x14ac:dyDescent="0.25">
      <c r="A150" s="20">
        <v>3233</v>
      </c>
      <c r="B150" s="20" t="s">
        <v>80</v>
      </c>
      <c r="C150" s="17">
        <v>177.22</v>
      </c>
      <c r="D150" s="17">
        <v>929.1</v>
      </c>
      <c r="E150" s="58">
        <f t="shared" si="12"/>
        <v>464.55</v>
      </c>
      <c r="F150" s="17">
        <v>179.99</v>
      </c>
      <c r="G150" s="17">
        <v>400</v>
      </c>
      <c r="H150" s="58">
        <f t="shared" si="13"/>
        <v>200</v>
      </c>
      <c r="I150" s="17">
        <v>3687.68</v>
      </c>
      <c r="J150" s="17">
        <v>4575</v>
      </c>
      <c r="K150" s="17">
        <v>4812.2</v>
      </c>
      <c r="L150" s="58">
        <f t="shared" si="14"/>
        <v>130.49396910794863</v>
      </c>
      <c r="M150" s="373">
        <f t="shared" si="15"/>
        <v>105.18469945355191</v>
      </c>
      <c r="N150" s="7"/>
      <c r="O150" s="87"/>
    </row>
    <row r="151" spans="1:15" x14ac:dyDescent="0.25">
      <c r="A151" s="20">
        <v>3234</v>
      </c>
      <c r="B151" s="20" t="s">
        <v>81</v>
      </c>
      <c r="C151" s="17">
        <v>22599.91</v>
      </c>
      <c r="D151" s="17">
        <v>70143.929999999993</v>
      </c>
      <c r="E151" s="58">
        <f t="shared" si="12"/>
        <v>35071.964999999997</v>
      </c>
      <c r="F151" s="17">
        <v>13148.39</v>
      </c>
      <c r="G151" s="17">
        <v>58352</v>
      </c>
      <c r="H151" s="58">
        <f t="shared" si="13"/>
        <v>29176</v>
      </c>
      <c r="I151" s="17">
        <v>65198.39</v>
      </c>
      <c r="J151" s="17">
        <v>111110</v>
      </c>
      <c r="K151" s="17">
        <v>108544.66</v>
      </c>
      <c r="L151" s="58">
        <f t="shared" si="14"/>
        <v>166.48365089996855</v>
      </c>
      <c r="M151" s="373">
        <f t="shared" si="15"/>
        <v>97.691170911709122</v>
      </c>
      <c r="N151" s="7"/>
      <c r="O151" s="87"/>
    </row>
    <row r="152" spans="1:15" x14ac:dyDescent="0.25">
      <c r="A152" s="20">
        <v>3235</v>
      </c>
      <c r="B152" s="20" t="s">
        <v>82</v>
      </c>
      <c r="C152" s="17">
        <v>1108.71</v>
      </c>
      <c r="D152" s="17">
        <v>1194.5</v>
      </c>
      <c r="E152" s="58">
        <f t="shared" si="12"/>
        <v>597.25</v>
      </c>
      <c r="F152" s="17">
        <v>750</v>
      </c>
      <c r="G152" s="17">
        <v>750</v>
      </c>
      <c r="H152" s="58">
        <f t="shared" si="13"/>
        <v>375</v>
      </c>
      <c r="I152" s="17">
        <v>750</v>
      </c>
      <c r="J152" s="17">
        <v>11870</v>
      </c>
      <c r="K152" s="17">
        <v>11863.5</v>
      </c>
      <c r="L152" s="58">
        <f t="shared" si="14"/>
        <v>1581.8</v>
      </c>
      <c r="M152" s="373">
        <f t="shared" si="15"/>
        <v>99.945240101095195</v>
      </c>
      <c r="N152" s="7"/>
      <c r="O152" s="87"/>
    </row>
    <row r="153" spans="1:15" x14ac:dyDescent="0.25">
      <c r="A153" s="20">
        <v>3236</v>
      </c>
      <c r="B153" s="20" t="s">
        <v>83</v>
      </c>
      <c r="C153" s="17">
        <v>1382.02</v>
      </c>
      <c r="D153" s="17">
        <v>3118.97</v>
      </c>
      <c r="E153" s="58">
        <f t="shared" si="12"/>
        <v>1559.4849999999999</v>
      </c>
      <c r="F153" s="17">
        <v>1500.85</v>
      </c>
      <c r="G153" s="17">
        <v>3800</v>
      </c>
      <c r="H153" s="58">
        <f t="shared" si="13"/>
        <v>1900</v>
      </c>
      <c r="I153" s="17">
        <v>2866.55</v>
      </c>
      <c r="J153" s="17">
        <v>4532</v>
      </c>
      <c r="K153" s="17">
        <v>3910.37</v>
      </c>
      <c r="L153" s="58">
        <f t="shared" si="14"/>
        <v>136.4138075386789</v>
      </c>
      <c r="M153" s="373">
        <f t="shared" si="15"/>
        <v>86.283539276257727</v>
      </c>
      <c r="N153" s="7"/>
      <c r="O153" s="87"/>
    </row>
    <row r="154" spans="1:15" x14ac:dyDescent="0.25">
      <c r="A154" s="20">
        <v>3237</v>
      </c>
      <c r="B154" s="20" t="s">
        <v>84</v>
      </c>
      <c r="C154" s="17">
        <v>17003.38</v>
      </c>
      <c r="D154" s="17">
        <v>38920.99</v>
      </c>
      <c r="E154" s="58">
        <f t="shared" si="12"/>
        <v>19460.494999999999</v>
      </c>
      <c r="F154" s="17">
        <v>20413.419999999998</v>
      </c>
      <c r="G154" s="17">
        <v>39475</v>
      </c>
      <c r="H154" s="58">
        <f t="shared" si="13"/>
        <v>19737.5</v>
      </c>
      <c r="I154" s="17">
        <v>67265.05</v>
      </c>
      <c r="J154" s="17">
        <v>82291</v>
      </c>
      <c r="K154" s="17">
        <v>82302.98</v>
      </c>
      <c r="L154" s="58">
        <f t="shared" si="14"/>
        <v>122.35623105907152</v>
      </c>
      <c r="M154" s="373">
        <f t="shared" si="15"/>
        <v>100.01455809262252</v>
      </c>
      <c r="N154" s="7"/>
      <c r="O154" s="87"/>
    </row>
    <row r="155" spans="1:15" x14ac:dyDescent="0.25">
      <c r="A155" s="20">
        <v>3238</v>
      </c>
      <c r="B155" s="20" t="s">
        <v>85</v>
      </c>
      <c r="C155" s="17">
        <v>11924.22</v>
      </c>
      <c r="D155" s="17">
        <v>20664.79</v>
      </c>
      <c r="E155" s="58">
        <f t="shared" si="12"/>
        <v>10332.395</v>
      </c>
      <c r="F155" s="17">
        <v>10876.88</v>
      </c>
      <c r="G155" s="17">
        <v>19338</v>
      </c>
      <c r="H155" s="58">
        <f t="shared" si="13"/>
        <v>9669</v>
      </c>
      <c r="I155" s="17">
        <v>20567.759999999998</v>
      </c>
      <c r="J155" s="17">
        <v>26275</v>
      </c>
      <c r="K155" s="17">
        <v>28257.599999999999</v>
      </c>
      <c r="L155" s="58">
        <f t="shared" si="14"/>
        <v>137.38783416375921</v>
      </c>
      <c r="M155" s="373">
        <f t="shared" si="15"/>
        <v>107.54557564224547</v>
      </c>
      <c r="N155" s="7"/>
      <c r="O155" s="87"/>
    </row>
    <row r="156" spans="1:15" x14ac:dyDescent="0.25">
      <c r="A156" s="20">
        <v>3239</v>
      </c>
      <c r="B156" s="20" t="s">
        <v>86</v>
      </c>
      <c r="C156" s="17">
        <v>10892.45</v>
      </c>
      <c r="D156" s="17">
        <v>21700.080000000002</v>
      </c>
      <c r="E156" s="58">
        <f t="shared" si="12"/>
        <v>10850.04</v>
      </c>
      <c r="F156" s="17">
        <v>12887.25</v>
      </c>
      <c r="G156" s="17">
        <v>32800</v>
      </c>
      <c r="H156" s="58">
        <f t="shared" si="13"/>
        <v>16400</v>
      </c>
      <c r="I156" s="17">
        <v>33399.65</v>
      </c>
      <c r="J156" s="17">
        <v>43707</v>
      </c>
      <c r="K156" s="17">
        <v>44907.47</v>
      </c>
      <c r="L156" s="58">
        <f t="shared" si="14"/>
        <v>134.45491195267016</v>
      </c>
      <c r="M156" s="373">
        <f t="shared" si="15"/>
        <v>102.74663097444345</v>
      </c>
      <c r="N156" s="7"/>
      <c r="O156" s="87"/>
    </row>
    <row r="157" spans="1:15" x14ac:dyDescent="0.25">
      <c r="A157" s="191">
        <v>329</v>
      </c>
      <c r="B157" s="191" t="s">
        <v>87</v>
      </c>
      <c r="C157" s="192">
        <f>SUM(C159:C164)</f>
        <v>27825.190000000002</v>
      </c>
      <c r="D157" s="192">
        <f>SUM(D159:D164)</f>
        <v>34176.67</v>
      </c>
      <c r="E157" s="276">
        <f t="shared" si="12"/>
        <v>17088.334999999999</v>
      </c>
      <c r="F157" s="192">
        <f>SUM(F159:F164)</f>
        <v>29403.66</v>
      </c>
      <c r="G157" s="192">
        <f>SUM(G159:G164)</f>
        <v>25870</v>
      </c>
      <c r="H157" s="195">
        <f t="shared" si="13"/>
        <v>12935</v>
      </c>
      <c r="I157" s="192">
        <f>SUM(I158:I164)</f>
        <v>53286.7</v>
      </c>
      <c r="J157" s="192">
        <f>SUM(J158:J164)</f>
        <v>52831</v>
      </c>
      <c r="K157" s="298">
        <f>SUM(K158:K164)</f>
        <v>55605.159999999996</v>
      </c>
      <c r="L157" s="195">
        <f t="shared" si="14"/>
        <v>104.35091683290577</v>
      </c>
      <c r="M157" s="601">
        <f t="shared" si="15"/>
        <v>105.25100793094961</v>
      </c>
      <c r="N157" s="7"/>
      <c r="O157" s="87"/>
    </row>
    <row r="158" spans="1:15" x14ac:dyDescent="0.25">
      <c r="A158" s="341">
        <v>3291</v>
      </c>
      <c r="B158" s="341" t="s">
        <v>482</v>
      </c>
      <c r="C158" s="23"/>
      <c r="D158" s="23"/>
      <c r="E158" s="236"/>
      <c r="F158" s="23"/>
      <c r="G158" s="23"/>
      <c r="H158" s="236"/>
      <c r="I158" s="23">
        <v>0</v>
      </c>
      <c r="J158" s="23">
        <v>13253</v>
      </c>
      <c r="K158" s="17">
        <v>13245.62</v>
      </c>
      <c r="L158" s="58" t="e">
        <f t="shared" si="14"/>
        <v>#DIV/0!</v>
      </c>
      <c r="M158" s="373">
        <f t="shared" si="15"/>
        <v>99.94431449483136</v>
      </c>
      <c r="N158" s="7"/>
      <c r="O158" s="87"/>
    </row>
    <row r="159" spans="1:15" x14ac:dyDescent="0.25">
      <c r="A159" s="20">
        <v>3292</v>
      </c>
      <c r="B159" s="20" t="s">
        <v>89</v>
      </c>
      <c r="C159" s="17">
        <v>686.12</v>
      </c>
      <c r="D159" s="17">
        <v>3052.57</v>
      </c>
      <c r="E159" s="58">
        <f t="shared" si="12"/>
        <v>1526.2850000000001</v>
      </c>
      <c r="F159" s="17">
        <v>2381.7600000000002</v>
      </c>
      <c r="G159" s="17">
        <v>3100</v>
      </c>
      <c r="H159" s="58">
        <f t="shared" si="13"/>
        <v>1550</v>
      </c>
      <c r="I159" s="17">
        <v>2860.49</v>
      </c>
      <c r="J159" s="17">
        <v>3724</v>
      </c>
      <c r="K159" s="17">
        <v>5551.05</v>
      </c>
      <c r="L159" s="58">
        <f t="shared" si="14"/>
        <v>194.05940940188572</v>
      </c>
      <c r="M159" s="373">
        <f t="shared" si="15"/>
        <v>149.06149301825994</v>
      </c>
      <c r="N159" s="7"/>
      <c r="O159" s="87"/>
    </row>
    <row r="160" spans="1:15" x14ac:dyDescent="0.25">
      <c r="A160" s="20">
        <v>3293</v>
      </c>
      <c r="B160" s="20" t="s">
        <v>90</v>
      </c>
      <c r="C160" s="17">
        <v>6301.5</v>
      </c>
      <c r="D160" s="17">
        <v>18182.939999999999</v>
      </c>
      <c r="E160" s="58">
        <f t="shared" si="12"/>
        <v>9091.4699999999993</v>
      </c>
      <c r="F160" s="17">
        <v>8681.89</v>
      </c>
      <c r="G160" s="17">
        <v>14650</v>
      </c>
      <c r="H160" s="58">
        <f t="shared" si="13"/>
        <v>7325</v>
      </c>
      <c r="I160" s="17">
        <v>35949.760000000002</v>
      </c>
      <c r="J160" s="17">
        <v>18250</v>
      </c>
      <c r="K160" s="17">
        <v>20704.28</v>
      </c>
      <c r="L160" s="58">
        <f t="shared" si="14"/>
        <v>57.592262090205878</v>
      </c>
      <c r="M160" s="373">
        <f t="shared" si="15"/>
        <v>113.44810958904108</v>
      </c>
      <c r="N160" s="7"/>
      <c r="O160" s="87"/>
    </row>
    <row r="161" spans="1:15" x14ac:dyDescent="0.25">
      <c r="A161" s="20">
        <v>3294</v>
      </c>
      <c r="B161" s="20" t="s">
        <v>91</v>
      </c>
      <c r="C161" s="17">
        <v>1780.05</v>
      </c>
      <c r="D161" s="17">
        <v>2919.8</v>
      </c>
      <c r="E161" s="58">
        <f t="shared" si="12"/>
        <v>1459.9</v>
      </c>
      <c r="F161" s="17">
        <v>718.28</v>
      </c>
      <c r="G161" s="17">
        <v>3020</v>
      </c>
      <c r="H161" s="58">
        <f t="shared" si="13"/>
        <v>1510</v>
      </c>
      <c r="I161" s="17">
        <v>5062.6000000000004</v>
      </c>
      <c r="J161" s="17">
        <v>6084</v>
      </c>
      <c r="K161" s="17">
        <v>5318.28</v>
      </c>
      <c r="L161" s="58">
        <f t="shared" si="14"/>
        <v>105.05036937541973</v>
      </c>
      <c r="M161" s="373">
        <f t="shared" si="15"/>
        <v>87.414201183431956</v>
      </c>
      <c r="N161" s="7"/>
      <c r="O161" s="87"/>
    </row>
    <row r="162" spans="1:15" x14ac:dyDescent="0.25">
      <c r="A162" s="20">
        <v>3295</v>
      </c>
      <c r="B162" s="20" t="s">
        <v>92</v>
      </c>
      <c r="C162" s="17">
        <v>2849.35</v>
      </c>
      <c r="D162" s="17">
        <v>6662.7</v>
      </c>
      <c r="E162" s="58">
        <f t="shared" si="12"/>
        <v>3331.35</v>
      </c>
      <c r="F162" s="17">
        <v>4610.7299999999996</v>
      </c>
      <c r="G162" s="17">
        <v>1000</v>
      </c>
      <c r="H162" s="58">
        <f t="shared" si="13"/>
        <v>500</v>
      </c>
      <c r="I162" s="17">
        <v>3612.2</v>
      </c>
      <c r="J162" s="17">
        <v>4120</v>
      </c>
      <c r="K162" s="17">
        <v>3422.99</v>
      </c>
      <c r="L162" s="58">
        <f t="shared" si="14"/>
        <v>94.761917944742819</v>
      </c>
      <c r="M162" s="373">
        <f t="shared" si="15"/>
        <v>83.082281553398047</v>
      </c>
      <c r="N162" s="7"/>
      <c r="O162" s="87"/>
    </row>
    <row r="163" spans="1:15" x14ac:dyDescent="0.25">
      <c r="A163" s="20">
        <v>3296</v>
      </c>
      <c r="B163" s="20" t="s">
        <v>93</v>
      </c>
      <c r="C163" s="17">
        <v>15039.36</v>
      </c>
      <c r="D163" s="17">
        <v>0</v>
      </c>
      <c r="E163" s="58">
        <f t="shared" si="12"/>
        <v>0</v>
      </c>
      <c r="F163" s="17">
        <v>11730.06</v>
      </c>
      <c r="G163" s="17">
        <v>1000</v>
      </c>
      <c r="H163" s="58">
        <f t="shared" si="13"/>
        <v>500</v>
      </c>
      <c r="I163" s="17">
        <v>0</v>
      </c>
      <c r="J163" s="17">
        <v>270</v>
      </c>
      <c r="K163" s="17">
        <v>265.44</v>
      </c>
      <c r="L163" s="58">
        <v>0</v>
      </c>
      <c r="M163" s="373">
        <f t="shared" si="15"/>
        <v>98.311111111111117</v>
      </c>
      <c r="N163" s="7"/>
      <c r="O163" s="87"/>
    </row>
    <row r="164" spans="1:15" x14ac:dyDescent="0.25">
      <c r="A164" s="20">
        <v>3299</v>
      </c>
      <c r="B164" s="20" t="s">
        <v>87</v>
      </c>
      <c r="C164" s="17">
        <v>1168.81</v>
      </c>
      <c r="D164" s="17">
        <v>3358.66</v>
      </c>
      <c r="E164" s="58">
        <f t="shared" si="12"/>
        <v>1679.33</v>
      </c>
      <c r="F164" s="17">
        <v>1280.94</v>
      </c>
      <c r="G164" s="17">
        <v>3100</v>
      </c>
      <c r="H164" s="58">
        <f t="shared" si="13"/>
        <v>1550</v>
      </c>
      <c r="I164" s="17">
        <v>5801.65</v>
      </c>
      <c r="J164" s="17">
        <v>7130</v>
      </c>
      <c r="K164" s="17">
        <v>7097.5</v>
      </c>
      <c r="L164" s="58">
        <f t="shared" si="14"/>
        <v>122.33588720450217</v>
      </c>
      <c r="M164" s="373">
        <f t="shared" si="15"/>
        <v>99.544179523141651</v>
      </c>
      <c r="N164" s="7"/>
      <c r="O164" s="87"/>
    </row>
    <row r="165" spans="1:15" x14ac:dyDescent="0.25">
      <c r="A165" s="201">
        <v>34</v>
      </c>
      <c r="B165" s="201" t="s">
        <v>94</v>
      </c>
      <c r="C165" s="198">
        <f>SUM(C166)</f>
        <v>2979.7200000000003</v>
      </c>
      <c r="D165" s="198">
        <f>D166</f>
        <v>8268.61</v>
      </c>
      <c r="E165" s="202">
        <f t="shared" si="12"/>
        <v>4134.3050000000003</v>
      </c>
      <c r="F165" s="198">
        <f>SUM(F166)</f>
        <v>2190.17</v>
      </c>
      <c r="G165" s="198">
        <f>G166</f>
        <v>8325</v>
      </c>
      <c r="H165" s="202">
        <f t="shared" si="13"/>
        <v>4162.5</v>
      </c>
      <c r="I165" s="198">
        <f>I166</f>
        <v>13083.42</v>
      </c>
      <c r="J165" s="198">
        <f>J166</f>
        <v>12076</v>
      </c>
      <c r="K165" s="198">
        <f>K166</f>
        <v>4133.16</v>
      </c>
      <c r="L165" s="198">
        <f t="shared" si="14"/>
        <v>31.590822583086069</v>
      </c>
      <c r="M165" s="372">
        <f t="shared" si="15"/>
        <v>34.226233852268962</v>
      </c>
      <c r="N165" s="538"/>
      <c r="O165" s="87"/>
    </row>
    <row r="166" spans="1:15" x14ac:dyDescent="0.25">
      <c r="A166" s="191">
        <v>343</v>
      </c>
      <c r="B166" s="191" t="s">
        <v>95</v>
      </c>
      <c r="C166" s="192">
        <f>SUM(C167:C170)</f>
        <v>2979.7200000000003</v>
      </c>
      <c r="D166" s="192">
        <f>SUM(D167:D170)</f>
        <v>8268.61</v>
      </c>
      <c r="E166" s="276">
        <f t="shared" si="12"/>
        <v>4134.3050000000003</v>
      </c>
      <c r="F166" s="192">
        <f>SUM(F167:F170)</f>
        <v>2190.17</v>
      </c>
      <c r="G166" s="192">
        <f>SUM(G167:G170)</f>
        <v>8325</v>
      </c>
      <c r="H166" s="195">
        <f t="shared" si="13"/>
        <v>4162.5</v>
      </c>
      <c r="I166" s="192">
        <f>SUM(I167:I170)</f>
        <v>13083.42</v>
      </c>
      <c r="J166" s="192">
        <f>SUM(J167:J170)</f>
        <v>12076</v>
      </c>
      <c r="K166" s="298">
        <f>SUM(K167:K170)</f>
        <v>4133.16</v>
      </c>
      <c r="L166" s="195">
        <f t="shared" si="14"/>
        <v>31.590822583086069</v>
      </c>
      <c r="M166" s="601">
        <f t="shared" si="15"/>
        <v>34.226233852268962</v>
      </c>
      <c r="N166" s="7"/>
      <c r="O166" s="87"/>
    </row>
    <row r="167" spans="1:15" x14ac:dyDescent="0.25">
      <c r="A167" s="20">
        <v>3431</v>
      </c>
      <c r="B167" s="20" t="s">
        <v>96</v>
      </c>
      <c r="C167" s="17">
        <v>1797.24</v>
      </c>
      <c r="D167" s="17">
        <v>2826.97</v>
      </c>
      <c r="E167" s="58">
        <f t="shared" si="12"/>
        <v>1413.4849999999999</v>
      </c>
      <c r="F167" s="17">
        <v>1415.18</v>
      </c>
      <c r="G167" s="17">
        <v>2775</v>
      </c>
      <c r="H167" s="58">
        <f t="shared" si="13"/>
        <v>1387.5</v>
      </c>
      <c r="I167" s="17">
        <v>2595.62</v>
      </c>
      <c r="J167" s="17">
        <v>3051</v>
      </c>
      <c r="K167" s="17">
        <v>2947.87</v>
      </c>
      <c r="L167" s="58">
        <f t="shared" si="14"/>
        <v>113.57093873525402</v>
      </c>
      <c r="M167" s="373">
        <f t="shared" si="15"/>
        <v>96.61979678793837</v>
      </c>
      <c r="N167" s="7"/>
      <c r="O167" s="87"/>
    </row>
    <row r="168" spans="1:15" x14ac:dyDescent="0.25">
      <c r="A168" s="20">
        <v>3432</v>
      </c>
      <c r="B168" s="20" t="s">
        <v>97</v>
      </c>
      <c r="C168" s="17">
        <v>1.02</v>
      </c>
      <c r="D168" s="17">
        <v>0</v>
      </c>
      <c r="E168" s="58">
        <f t="shared" si="12"/>
        <v>0</v>
      </c>
      <c r="F168" s="17">
        <v>0</v>
      </c>
      <c r="G168" s="17">
        <v>0</v>
      </c>
      <c r="H168" s="58">
        <f t="shared" si="13"/>
        <v>0</v>
      </c>
      <c r="I168" s="17">
        <v>0</v>
      </c>
      <c r="J168" s="17">
        <v>0</v>
      </c>
      <c r="K168" s="17">
        <v>0</v>
      </c>
      <c r="L168" s="58">
        <v>0</v>
      </c>
      <c r="M168" s="373">
        <v>0</v>
      </c>
      <c r="N168" s="7"/>
      <c r="O168" s="87"/>
    </row>
    <row r="169" spans="1:15" x14ac:dyDescent="0.25">
      <c r="A169" s="20">
        <v>3433</v>
      </c>
      <c r="B169" s="20" t="s">
        <v>98</v>
      </c>
      <c r="C169" s="17">
        <v>0</v>
      </c>
      <c r="D169" s="17">
        <v>0</v>
      </c>
      <c r="E169" s="58">
        <f t="shared" si="12"/>
        <v>0</v>
      </c>
      <c r="F169" s="17">
        <v>0</v>
      </c>
      <c r="G169" s="17">
        <v>0</v>
      </c>
      <c r="H169" s="58">
        <f t="shared" si="13"/>
        <v>0</v>
      </c>
      <c r="I169" s="17">
        <v>46.55</v>
      </c>
      <c r="J169" s="17">
        <v>0</v>
      </c>
      <c r="K169" s="17">
        <v>0</v>
      </c>
      <c r="L169" s="58">
        <f t="shared" si="14"/>
        <v>0</v>
      </c>
      <c r="M169" s="373">
        <v>0</v>
      </c>
      <c r="N169" s="7"/>
      <c r="O169" s="87"/>
    </row>
    <row r="170" spans="1:15" x14ac:dyDescent="0.25">
      <c r="A170" s="20">
        <v>3434</v>
      </c>
      <c r="B170" s="20" t="s">
        <v>99</v>
      </c>
      <c r="C170" s="17">
        <v>1181.46</v>
      </c>
      <c r="D170" s="17">
        <v>5441.64</v>
      </c>
      <c r="E170" s="58">
        <f t="shared" si="12"/>
        <v>2720.82</v>
      </c>
      <c r="F170" s="17">
        <v>774.99</v>
      </c>
      <c r="G170" s="17">
        <v>5550</v>
      </c>
      <c r="H170" s="58">
        <f t="shared" si="13"/>
        <v>2775</v>
      </c>
      <c r="I170" s="17">
        <v>10441.25</v>
      </c>
      <c r="J170" s="17">
        <v>9025</v>
      </c>
      <c r="K170" s="17">
        <v>1185.29</v>
      </c>
      <c r="L170" s="58">
        <f t="shared" si="14"/>
        <v>11.35199329582186</v>
      </c>
      <c r="M170" s="373">
        <f t="shared" si="15"/>
        <v>13.133407202216066</v>
      </c>
      <c r="N170" s="7"/>
      <c r="O170" s="87"/>
    </row>
    <row r="171" spans="1:15" x14ac:dyDescent="0.25">
      <c r="A171" s="201">
        <v>35</v>
      </c>
      <c r="B171" s="201" t="s">
        <v>100</v>
      </c>
      <c r="C171" s="198">
        <f>SUM(C172)</f>
        <v>1907.89</v>
      </c>
      <c r="D171" s="198">
        <f t="shared" ref="D171:F172" si="16">SUM(D172)</f>
        <v>3981.6</v>
      </c>
      <c r="E171" s="202">
        <f t="shared" si="12"/>
        <v>1990.8</v>
      </c>
      <c r="F171" s="198">
        <f t="shared" si="16"/>
        <v>2213.4499999999998</v>
      </c>
      <c r="G171" s="198">
        <f>G172</f>
        <v>3500</v>
      </c>
      <c r="H171" s="202">
        <f t="shared" si="13"/>
        <v>1750</v>
      </c>
      <c r="I171" s="198">
        <f>I172</f>
        <v>2903.27</v>
      </c>
      <c r="J171" s="198">
        <f>SUM(J172)</f>
        <v>3500</v>
      </c>
      <c r="K171" s="198">
        <f>K172</f>
        <v>3444.16</v>
      </c>
      <c r="L171" s="198">
        <f t="shared" si="14"/>
        <v>118.63037195989349</v>
      </c>
      <c r="M171" s="372">
        <f t="shared" si="15"/>
        <v>98.404571428571415</v>
      </c>
      <c r="N171" s="538"/>
      <c r="O171" s="87"/>
    </row>
    <row r="172" spans="1:15" x14ac:dyDescent="0.25">
      <c r="A172" s="191">
        <v>352</v>
      </c>
      <c r="B172" s="205">
        <v>3711</v>
      </c>
      <c r="C172" s="192">
        <f>SUM(C173)</f>
        <v>1907.89</v>
      </c>
      <c r="D172" s="192">
        <f t="shared" si="16"/>
        <v>3981.6</v>
      </c>
      <c r="E172" s="276">
        <f t="shared" si="12"/>
        <v>1990.8</v>
      </c>
      <c r="F172" s="192">
        <f t="shared" si="16"/>
        <v>2213.4499999999998</v>
      </c>
      <c r="G172" s="192">
        <f>SUM(G173)</f>
        <v>3500</v>
      </c>
      <c r="H172" s="195">
        <f t="shared" si="13"/>
        <v>1750</v>
      </c>
      <c r="I172" s="192">
        <f>I173</f>
        <v>2903.27</v>
      </c>
      <c r="J172" s="192">
        <f>SUM(J173)</f>
        <v>3500</v>
      </c>
      <c r="K172" s="298">
        <f>K173</f>
        <v>3444.16</v>
      </c>
      <c r="L172" s="195">
        <f t="shared" si="14"/>
        <v>118.63037195989349</v>
      </c>
      <c r="M172" s="601">
        <f t="shared" si="15"/>
        <v>98.404571428571415</v>
      </c>
      <c r="N172" s="7"/>
      <c r="O172" s="87"/>
    </row>
    <row r="173" spans="1:15" ht="20.25" x14ac:dyDescent="0.25">
      <c r="A173" s="20">
        <v>3522</v>
      </c>
      <c r="B173" s="42" t="s">
        <v>102</v>
      </c>
      <c r="C173" s="17">
        <v>1907.89</v>
      </c>
      <c r="D173" s="17">
        <v>3981.6</v>
      </c>
      <c r="E173" s="58">
        <f t="shared" si="12"/>
        <v>1990.8</v>
      </c>
      <c r="F173" s="17">
        <v>2213.4499999999998</v>
      </c>
      <c r="G173" s="17">
        <v>3500</v>
      </c>
      <c r="H173" s="58">
        <f t="shared" si="13"/>
        <v>1750</v>
      </c>
      <c r="I173" s="17">
        <v>2903.27</v>
      </c>
      <c r="J173" s="17">
        <v>3500</v>
      </c>
      <c r="K173" s="17">
        <v>3444.16</v>
      </c>
      <c r="L173" s="58">
        <f t="shared" si="14"/>
        <v>118.63037195989349</v>
      </c>
      <c r="M173" s="373">
        <f t="shared" si="15"/>
        <v>98.404571428571415</v>
      </c>
      <c r="N173" s="7"/>
      <c r="O173" s="87"/>
    </row>
    <row r="174" spans="1:15" x14ac:dyDescent="0.25">
      <c r="A174" s="201">
        <v>36</v>
      </c>
      <c r="B174" s="201" t="s">
        <v>330</v>
      </c>
      <c r="C174" s="198">
        <f>SUM(C175)</f>
        <v>2823.66</v>
      </c>
      <c r="D174" s="198">
        <f>SUM(D175)</f>
        <v>6636.1</v>
      </c>
      <c r="E174" s="202">
        <f t="shared" si="12"/>
        <v>3318.05</v>
      </c>
      <c r="F174" s="198">
        <f>SUM(F175)</f>
        <v>7626.43</v>
      </c>
      <c r="G174" s="198">
        <f>G175</f>
        <v>27600</v>
      </c>
      <c r="H174" s="202">
        <f t="shared" si="13"/>
        <v>13800</v>
      </c>
      <c r="I174" s="198">
        <f>I175</f>
        <v>49658.73</v>
      </c>
      <c r="J174" s="198">
        <f>J175</f>
        <v>11492</v>
      </c>
      <c r="K174" s="198">
        <f>K175</f>
        <v>10740.83</v>
      </c>
      <c r="L174" s="198">
        <f t="shared" si="14"/>
        <v>21.629288546042154</v>
      </c>
      <c r="M174" s="372">
        <f t="shared" si="15"/>
        <v>93.463539853811355</v>
      </c>
      <c r="N174" s="538"/>
      <c r="O174" s="87"/>
    </row>
    <row r="175" spans="1:15" x14ac:dyDescent="0.25">
      <c r="A175" s="191">
        <v>363</v>
      </c>
      <c r="B175" s="191" t="s">
        <v>103</v>
      </c>
      <c r="C175" s="192">
        <f>SUM(C176:C177)</f>
        <v>2823.66</v>
      </c>
      <c r="D175" s="192">
        <f>SUM(D176:D177)</f>
        <v>6636.1</v>
      </c>
      <c r="E175" s="276">
        <f t="shared" si="12"/>
        <v>3318.05</v>
      </c>
      <c r="F175" s="192">
        <f>SUM(F176:F177)</f>
        <v>7626.43</v>
      </c>
      <c r="G175" s="192">
        <f>SUM(G176:G177)</f>
        <v>27600</v>
      </c>
      <c r="H175" s="195">
        <f t="shared" si="13"/>
        <v>13800</v>
      </c>
      <c r="I175" s="192">
        <f>I176+I177</f>
        <v>49658.73</v>
      </c>
      <c r="J175" s="192">
        <f>SUM(J176:J177)</f>
        <v>11492</v>
      </c>
      <c r="K175" s="298">
        <f>K176+K177</f>
        <v>10740.83</v>
      </c>
      <c r="L175" s="195">
        <f t="shared" si="14"/>
        <v>21.629288546042154</v>
      </c>
      <c r="M175" s="601">
        <f t="shared" si="15"/>
        <v>93.463539853811355</v>
      </c>
      <c r="N175" s="7"/>
      <c r="O175" s="87"/>
    </row>
    <row r="176" spans="1:15" x14ac:dyDescent="0.25">
      <c r="A176" s="20">
        <v>3631</v>
      </c>
      <c r="B176" s="20" t="s">
        <v>104</v>
      </c>
      <c r="C176" s="17">
        <v>0</v>
      </c>
      <c r="D176" s="17">
        <v>0</v>
      </c>
      <c r="E176" s="58">
        <f t="shared" si="12"/>
        <v>0</v>
      </c>
      <c r="F176" s="17">
        <v>1083.23</v>
      </c>
      <c r="G176" s="17">
        <v>14500</v>
      </c>
      <c r="H176" s="58">
        <f t="shared" si="13"/>
        <v>7250</v>
      </c>
      <c r="I176" s="17">
        <v>39698.800000000003</v>
      </c>
      <c r="J176" s="17">
        <v>872</v>
      </c>
      <c r="K176" s="17">
        <v>947</v>
      </c>
      <c r="L176" s="58">
        <f t="shared" si="14"/>
        <v>2.3854625328725301</v>
      </c>
      <c r="M176" s="373">
        <f t="shared" si="15"/>
        <v>108.60091743119267</v>
      </c>
      <c r="N176" s="7"/>
      <c r="O176" s="87"/>
    </row>
    <row r="177" spans="1:15" x14ac:dyDescent="0.25">
      <c r="A177" s="20">
        <v>3632</v>
      </c>
      <c r="B177" s="20" t="s">
        <v>105</v>
      </c>
      <c r="C177" s="17">
        <v>2823.66</v>
      </c>
      <c r="D177" s="17">
        <v>6636.1</v>
      </c>
      <c r="E177" s="58">
        <f t="shared" si="12"/>
        <v>3318.05</v>
      </c>
      <c r="F177" s="17">
        <v>6543.2</v>
      </c>
      <c r="G177" s="17">
        <v>13100</v>
      </c>
      <c r="H177" s="58">
        <f t="shared" si="13"/>
        <v>6550</v>
      </c>
      <c r="I177" s="17">
        <v>9959.93</v>
      </c>
      <c r="J177" s="17">
        <v>10620</v>
      </c>
      <c r="K177" s="17">
        <v>9793.83</v>
      </c>
      <c r="L177" s="58">
        <f t="shared" si="14"/>
        <v>98.332317596609613</v>
      </c>
      <c r="M177" s="373">
        <f t="shared" si="15"/>
        <v>92.220621468926552</v>
      </c>
      <c r="N177" s="7"/>
      <c r="O177" s="87"/>
    </row>
    <row r="178" spans="1:15" x14ac:dyDescent="0.25">
      <c r="A178" s="201">
        <v>37</v>
      </c>
      <c r="B178" s="206" t="s">
        <v>293</v>
      </c>
      <c r="C178" s="198">
        <f>SUM(C181)</f>
        <v>21103.219999999998</v>
      </c>
      <c r="D178" s="198">
        <f>SUM(D181)</f>
        <v>39153.699999999997</v>
      </c>
      <c r="E178" s="202">
        <f t="shared" si="12"/>
        <v>19576.849999999999</v>
      </c>
      <c r="F178" s="198">
        <f>SUM(F181)</f>
        <v>20855.71</v>
      </c>
      <c r="G178" s="198">
        <f>G181</f>
        <v>42600</v>
      </c>
      <c r="H178" s="202">
        <f t="shared" si="13"/>
        <v>21300</v>
      </c>
      <c r="I178" s="198">
        <f>I179+I181</f>
        <v>57034.54</v>
      </c>
      <c r="J178" s="198">
        <f>J179+J181</f>
        <v>96242</v>
      </c>
      <c r="K178" s="198">
        <f>K179+K181</f>
        <v>98471.33</v>
      </c>
      <c r="L178" s="198">
        <f t="shared" si="14"/>
        <v>172.65209818471402</v>
      </c>
      <c r="M178" s="372">
        <f t="shared" si="15"/>
        <v>102.31637954323476</v>
      </c>
      <c r="N178" s="538"/>
      <c r="O178" s="87"/>
    </row>
    <row r="179" spans="1:15" x14ac:dyDescent="0.25">
      <c r="A179" s="212">
        <v>371</v>
      </c>
      <c r="B179" s="459" t="s">
        <v>483</v>
      </c>
      <c r="C179" s="195"/>
      <c r="D179" s="195"/>
      <c r="E179" s="195"/>
      <c r="F179" s="195"/>
      <c r="G179" s="195"/>
      <c r="H179" s="195"/>
      <c r="I179" s="195">
        <f>I180</f>
        <v>0</v>
      </c>
      <c r="J179" s="195">
        <f>SUM(J180)</f>
        <v>20000</v>
      </c>
      <c r="K179" s="298">
        <f>K180</f>
        <v>0</v>
      </c>
      <c r="L179" s="195">
        <v>0</v>
      </c>
      <c r="M179" s="601">
        <f t="shared" si="15"/>
        <v>0</v>
      </c>
      <c r="N179" s="7"/>
      <c r="O179" s="87"/>
    </row>
    <row r="180" spans="1:15" x14ac:dyDescent="0.25">
      <c r="A180" s="460">
        <v>3711</v>
      </c>
      <c r="B180" s="461" t="s">
        <v>483</v>
      </c>
      <c r="C180" s="236"/>
      <c r="D180" s="236"/>
      <c r="E180" s="236"/>
      <c r="F180" s="236"/>
      <c r="G180" s="236"/>
      <c r="H180" s="236"/>
      <c r="I180" s="236">
        <v>0</v>
      </c>
      <c r="J180" s="236">
        <v>20000</v>
      </c>
      <c r="K180" s="17">
        <v>0</v>
      </c>
      <c r="L180" s="58">
        <v>0</v>
      </c>
      <c r="M180" s="373">
        <f t="shared" si="15"/>
        <v>0</v>
      </c>
      <c r="N180" s="7"/>
      <c r="O180" s="87"/>
    </row>
    <row r="181" spans="1:15" ht="20.25" x14ac:dyDescent="0.25">
      <c r="A181" s="191">
        <v>372</v>
      </c>
      <c r="B181" s="205" t="s">
        <v>106</v>
      </c>
      <c r="C181" s="192">
        <f>SUM(C182:C183)</f>
        <v>21103.219999999998</v>
      </c>
      <c r="D181" s="192">
        <f>SUM(D182:D183)</f>
        <v>39153.699999999997</v>
      </c>
      <c r="E181" s="276">
        <f t="shared" si="12"/>
        <v>19576.849999999999</v>
      </c>
      <c r="F181" s="192">
        <f>SUM(F182:F183)</f>
        <v>20855.71</v>
      </c>
      <c r="G181" s="192">
        <f>SUM(G182:G183)</f>
        <v>42600</v>
      </c>
      <c r="H181" s="195">
        <f t="shared" si="13"/>
        <v>21300</v>
      </c>
      <c r="I181" s="192">
        <f>SUM(I182:I183)</f>
        <v>57034.54</v>
      </c>
      <c r="J181" s="192">
        <f>SUM(J182:J183)</f>
        <v>76242</v>
      </c>
      <c r="K181" s="298">
        <f>K182+K183</f>
        <v>98471.33</v>
      </c>
      <c r="L181" s="195">
        <f t="shared" si="14"/>
        <v>172.65209818471402</v>
      </c>
      <c r="M181" s="601">
        <f t="shared" si="15"/>
        <v>129.15627869153485</v>
      </c>
      <c r="N181" s="7"/>
      <c r="O181" s="87"/>
    </row>
    <row r="182" spans="1:15" x14ac:dyDescent="0.25">
      <c r="A182" s="20">
        <v>3721</v>
      </c>
      <c r="B182" s="20" t="s">
        <v>107</v>
      </c>
      <c r="C182" s="17">
        <v>18462.28</v>
      </c>
      <c r="D182" s="17">
        <v>31190.3</v>
      </c>
      <c r="E182" s="58">
        <f t="shared" si="12"/>
        <v>15595.15</v>
      </c>
      <c r="F182" s="17">
        <v>18864.87</v>
      </c>
      <c r="G182" s="17">
        <v>33600</v>
      </c>
      <c r="H182" s="58">
        <f t="shared" si="13"/>
        <v>16800</v>
      </c>
      <c r="I182" s="17">
        <v>45075.1</v>
      </c>
      <c r="J182" s="17">
        <v>65952</v>
      </c>
      <c r="K182" s="17">
        <v>88182.23</v>
      </c>
      <c r="L182" s="58">
        <f t="shared" si="14"/>
        <v>195.63401966939617</v>
      </c>
      <c r="M182" s="373">
        <f t="shared" si="15"/>
        <v>133.70668061620572</v>
      </c>
      <c r="N182" s="7"/>
      <c r="O182" s="87"/>
    </row>
    <row r="183" spans="1:15" x14ac:dyDescent="0.25">
      <c r="A183" s="20">
        <v>3722</v>
      </c>
      <c r="B183" s="20" t="s">
        <v>108</v>
      </c>
      <c r="C183" s="17">
        <v>2640.94</v>
      </c>
      <c r="D183" s="17">
        <v>7963.4</v>
      </c>
      <c r="E183" s="58">
        <f t="shared" si="12"/>
        <v>3981.7</v>
      </c>
      <c r="F183" s="17">
        <v>1990.84</v>
      </c>
      <c r="G183" s="17">
        <v>9000</v>
      </c>
      <c r="H183" s="58">
        <f t="shared" si="13"/>
        <v>4500</v>
      </c>
      <c r="I183" s="17">
        <v>11959.44</v>
      </c>
      <c r="J183" s="17">
        <v>10290</v>
      </c>
      <c r="K183" s="17">
        <v>10289.1</v>
      </c>
      <c r="L183" s="58">
        <f t="shared" si="14"/>
        <v>86.033292528747168</v>
      </c>
      <c r="M183" s="373">
        <f t="shared" si="15"/>
        <v>99.991253644314867</v>
      </c>
      <c r="N183" s="7"/>
      <c r="O183" s="87"/>
    </row>
    <row r="184" spans="1:15" x14ac:dyDescent="0.25">
      <c r="A184" s="201">
        <v>38</v>
      </c>
      <c r="B184" s="201" t="s">
        <v>109</v>
      </c>
      <c r="C184" s="198" t="e">
        <f>SUM(C185,#REF!)</f>
        <v>#REF!</v>
      </c>
      <c r="D184" s="198">
        <f>SUM(D185)</f>
        <v>181641.60000000001</v>
      </c>
      <c r="E184" s="202">
        <f t="shared" si="12"/>
        <v>90820.800000000003</v>
      </c>
      <c r="F184" s="198">
        <f>F185</f>
        <v>78950.27</v>
      </c>
      <c r="G184" s="198">
        <f>G185</f>
        <v>215440</v>
      </c>
      <c r="H184" s="202">
        <f t="shared" si="13"/>
        <v>107720</v>
      </c>
      <c r="I184" s="198">
        <f>I185</f>
        <v>265850.38</v>
      </c>
      <c r="J184" s="198">
        <f>J185</f>
        <v>304764</v>
      </c>
      <c r="K184" s="198">
        <f>K185</f>
        <v>291437.3</v>
      </c>
      <c r="L184" s="198">
        <f t="shared" si="14"/>
        <v>109.62455648925533</v>
      </c>
      <c r="M184" s="372">
        <f t="shared" si="15"/>
        <v>95.627206625454448</v>
      </c>
      <c r="N184" s="538"/>
      <c r="O184" s="87"/>
    </row>
    <row r="185" spans="1:15" x14ac:dyDescent="0.25">
      <c r="A185" s="191">
        <v>381</v>
      </c>
      <c r="B185" s="191" t="s">
        <v>47</v>
      </c>
      <c r="C185" s="192">
        <f>SUM(C186)</f>
        <v>67167.98</v>
      </c>
      <c r="D185" s="192">
        <f>SUM(D186)</f>
        <v>181641.60000000001</v>
      </c>
      <c r="E185" s="276">
        <f t="shared" si="12"/>
        <v>90820.800000000003</v>
      </c>
      <c r="F185" s="192">
        <f>SUM(F186)</f>
        <v>78950.27</v>
      </c>
      <c r="G185" s="192">
        <f>SUM(G186)</f>
        <v>215440</v>
      </c>
      <c r="H185" s="195">
        <f t="shared" si="13"/>
        <v>107720</v>
      </c>
      <c r="I185" s="192">
        <f>I186</f>
        <v>265850.38</v>
      </c>
      <c r="J185" s="192">
        <f>SUM(J186)</f>
        <v>304764</v>
      </c>
      <c r="K185" s="298">
        <f>K186</f>
        <v>291437.3</v>
      </c>
      <c r="L185" s="195">
        <f t="shared" si="14"/>
        <v>109.62455648925533</v>
      </c>
      <c r="M185" s="601">
        <f t="shared" si="15"/>
        <v>95.627206625454448</v>
      </c>
      <c r="N185" s="7"/>
      <c r="O185" s="87"/>
    </row>
    <row r="186" spans="1:15" x14ac:dyDescent="0.25">
      <c r="A186" s="20">
        <v>3811</v>
      </c>
      <c r="B186" s="20" t="s">
        <v>110</v>
      </c>
      <c r="C186" s="17">
        <v>67167.98</v>
      </c>
      <c r="D186" s="17">
        <v>181641.60000000001</v>
      </c>
      <c r="E186" s="58">
        <f t="shared" si="12"/>
        <v>90820.800000000003</v>
      </c>
      <c r="F186" s="17">
        <v>78950.27</v>
      </c>
      <c r="G186" s="17">
        <v>215440</v>
      </c>
      <c r="H186" s="58">
        <f t="shared" si="13"/>
        <v>107720</v>
      </c>
      <c r="I186" s="17">
        <v>265850.38</v>
      </c>
      <c r="J186" s="17">
        <v>304764</v>
      </c>
      <c r="K186" s="17">
        <v>291437.3</v>
      </c>
      <c r="L186" s="58">
        <f t="shared" si="14"/>
        <v>109.62455648925533</v>
      </c>
      <c r="M186" s="373">
        <f t="shared" si="15"/>
        <v>95.627206625454448</v>
      </c>
      <c r="N186" s="7"/>
      <c r="O186" s="87"/>
    </row>
    <row r="187" spans="1:15" x14ac:dyDescent="0.25">
      <c r="A187" s="189">
        <v>4</v>
      </c>
      <c r="B187" s="189" t="s">
        <v>331</v>
      </c>
      <c r="C187" s="186" t="e">
        <f>SUM(C188,C191,C209)</f>
        <v>#REF!</v>
      </c>
      <c r="D187" s="186" t="e">
        <f>D188+D191+D209</f>
        <v>#REF!</v>
      </c>
      <c r="E187" s="186" t="e">
        <f t="shared" si="12"/>
        <v>#REF!</v>
      </c>
      <c r="F187" s="186">
        <f>F188+F191+F209</f>
        <v>192870.26</v>
      </c>
      <c r="G187" s="186">
        <f>G188+G191+G209</f>
        <v>716400</v>
      </c>
      <c r="H187" s="186">
        <f t="shared" si="13"/>
        <v>358200</v>
      </c>
      <c r="I187" s="186">
        <f>I188+I191+I209</f>
        <v>667450.59</v>
      </c>
      <c r="J187" s="186">
        <f>J188+J191+J209</f>
        <v>980731.61</v>
      </c>
      <c r="K187" s="209">
        <f>K188+K191+K209</f>
        <v>992091.68000000017</v>
      </c>
      <c r="L187" s="209">
        <f t="shared" si="14"/>
        <v>148.63896966515534</v>
      </c>
      <c r="M187" s="503">
        <f t="shared" si="15"/>
        <v>101.15832607863024</v>
      </c>
      <c r="N187" s="336"/>
      <c r="O187" s="87"/>
    </row>
    <row r="188" spans="1:15" x14ac:dyDescent="0.25">
      <c r="A188" s="201">
        <v>41</v>
      </c>
      <c r="B188" s="201" t="s">
        <v>294</v>
      </c>
      <c r="C188" s="198">
        <f>SUM(C189)</f>
        <v>24490.58</v>
      </c>
      <c r="D188" s="198">
        <f t="shared" ref="D188:F189" si="17">SUM(D189)</f>
        <v>0</v>
      </c>
      <c r="E188" s="202">
        <f t="shared" si="12"/>
        <v>0</v>
      </c>
      <c r="F188" s="198">
        <f t="shared" si="17"/>
        <v>0</v>
      </c>
      <c r="G188" s="198">
        <f>G189</f>
        <v>8000</v>
      </c>
      <c r="H188" s="202">
        <f t="shared" si="13"/>
        <v>4000</v>
      </c>
      <c r="I188" s="198">
        <f>I189</f>
        <v>1231.25</v>
      </c>
      <c r="J188" s="198">
        <f>J189</f>
        <v>1641</v>
      </c>
      <c r="K188" s="198">
        <f>K189</f>
        <v>1641</v>
      </c>
      <c r="L188" s="198">
        <f t="shared" si="14"/>
        <v>133.2791878172589</v>
      </c>
      <c r="M188" s="372">
        <f t="shared" si="15"/>
        <v>100</v>
      </c>
      <c r="N188" s="538"/>
      <c r="O188" s="87"/>
    </row>
    <row r="189" spans="1:15" x14ac:dyDescent="0.25">
      <c r="A189" s="191">
        <v>411</v>
      </c>
      <c r="B189" s="191" t="s">
        <v>113</v>
      </c>
      <c r="C189" s="192">
        <f>SUM(C190)</f>
        <v>24490.58</v>
      </c>
      <c r="D189" s="192">
        <f t="shared" si="17"/>
        <v>0</v>
      </c>
      <c r="E189" s="276">
        <f t="shared" si="12"/>
        <v>0</v>
      </c>
      <c r="F189" s="192">
        <f t="shared" si="17"/>
        <v>0</v>
      </c>
      <c r="G189" s="192">
        <f>SUM(G190)</f>
        <v>8000</v>
      </c>
      <c r="H189" s="195">
        <f t="shared" si="13"/>
        <v>4000</v>
      </c>
      <c r="I189" s="192">
        <f>I190</f>
        <v>1231.25</v>
      </c>
      <c r="J189" s="192">
        <f>SUM(J190)</f>
        <v>1641</v>
      </c>
      <c r="K189" s="298">
        <f>K190</f>
        <v>1641</v>
      </c>
      <c r="L189" s="195">
        <f t="shared" ref="L189:L212" si="18">K189/I189*100</f>
        <v>133.2791878172589</v>
      </c>
      <c r="M189" s="601">
        <f t="shared" ref="M189:M212" si="19">K189/J189*100</f>
        <v>100</v>
      </c>
      <c r="N189" s="7"/>
      <c r="O189" s="87"/>
    </row>
    <row r="190" spans="1:15" x14ac:dyDescent="0.25">
      <c r="A190" s="20">
        <v>4111</v>
      </c>
      <c r="B190" s="20" t="s">
        <v>51</v>
      </c>
      <c r="C190" s="17">
        <v>24490.58</v>
      </c>
      <c r="D190" s="17">
        <v>0</v>
      </c>
      <c r="E190" s="58">
        <f t="shared" ref="E190:E212" si="20">D190/2</f>
        <v>0</v>
      </c>
      <c r="F190" s="17">
        <v>0</v>
      </c>
      <c r="G190" s="17">
        <v>8000</v>
      </c>
      <c r="H190" s="58">
        <f t="shared" ref="H190:H212" si="21">G190/2</f>
        <v>4000</v>
      </c>
      <c r="I190" s="17">
        <v>1231.25</v>
      </c>
      <c r="J190" s="17">
        <v>1641</v>
      </c>
      <c r="K190" s="17">
        <v>1641</v>
      </c>
      <c r="L190" s="58">
        <f t="shared" si="18"/>
        <v>133.2791878172589</v>
      </c>
      <c r="M190" s="373">
        <f t="shared" si="19"/>
        <v>100</v>
      </c>
      <c r="N190" s="7"/>
      <c r="O190" s="87"/>
    </row>
    <row r="191" spans="1:15" x14ac:dyDescent="0.25">
      <c r="A191" s="201">
        <v>42</v>
      </c>
      <c r="B191" s="201" t="s">
        <v>295</v>
      </c>
      <c r="C191" s="198" t="e">
        <f>SUM(C192,C196,#REF!,C204,C206)</f>
        <v>#REF!</v>
      </c>
      <c r="D191" s="198" t="e">
        <f>D192+D196+#REF!+D204+D206</f>
        <v>#REF!</v>
      </c>
      <c r="E191" s="202" t="e">
        <f t="shared" si="20"/>
        <v>#REF!</v>
      </c>
      <c r="F191" s="198">
        <f>F192+F196+F204+F206</f>
        <v>117453.76000000001</v>
      </c>
      <c r="G191" s="198">
        <f>G192+G196+G204+G206</f>
        <v>438400</v>
      </c>
      <c r="H191" s="202">
        <f t="shared" si="21"/>
        <v>219200</v>
      </c>
      <c r="I191" s="198">
        <f>I192+I196+I202+I204+I206</f>
        <v>454757.94999999995</v>
      </c>
      <c r="J191" s="198">
        <f>J192+J196+J202+J204+J206</f>
        <v>787701.61</v>
      </c>
      <c r="K191" s="198">
        <f>K192+K196+K202+K204+K206</f>
        <v>799063.19000000018</v>
      </c>
      <c r="L191" s="198">
        <f t="shared" si="18"/>
        <v>175.71175831010765</v>
      </c>
      <c r="M191" s="372">
        <f t="shared" si="19"/>
        <v>101.44237105215517</v>
      </c>
      <c r="N191" s="538"/>
      <c r="O191" s="87"/>
    </row>
    <row r="192" spans="1:15" x14ac:dyDescent="0.25">
      <c r="A192" s="191">
        <v>421</v>
      </c>
      <c r="B192" s="191" t="s">
        <v>114</v>
      </c>
      <c r="C192" s="192">
        <f>SUM(C193:C195)</f>
        <v>106366.87</v>
      </c>
      <c r="D192" s="192">
        <f>SUM(D193:D195)</f>
        <v>500365.1</v>
      </c>
      <c r="E192" s="276">
        <f t="shared" si="20"/>
        <v>250182.55</v>
      </c>
      <c r="F192" s="192">
        <f>SUM(F193:F195)</f>
        <v>102840.82</v>
      </c>
      <c r="G192" s="192">
        <f>SUM(G193:G195)</f>
        <v>336400</v>
      </c>
      <c r="H192" s="195">
        <f t="shared" si="21"/>
        <v>168200</v>
      </c>
      <c r="I192" s="192">
        <f>SUM(I193:I195)</f>
        <v>328222.94999999995</v>
      </c>
      <c r="J192" s="192">
        <f>SUM(J193:J195)</f>
        <v>639799.61</v>
      </c>
      <c r="K192" s="298">
        <f>SUM(K193:K195)</f>
        <v>643175.42000000004</v>
      </c>
      <c r="L192" s="195">
        <f t="shared" si="18"/>
        <v>195.95687017010849</v>
      </c>
      <c r="M192" s="601">
        <f t="shared" si="19"/>
        <v>100.52763552012793</v>
      </c>
      <c r="N192" s="7"/>
      <c r="O192" s="87"/>
    </row>
    <row r="193" spans="1:16" x14ac:dyDescent="0.25">
      <c r="A193" s="20">
        <v>4212</v>
      </c>
      <c r="B193" s="20" t="s">
        <v>115</v>
      </c>
      <c r="C193" s="17">
        <v>4982.08</v>
      </c>
      <c r="D193" s="17">
        <v>122105.1</v>
      </c>
      <c r="E193" s="58">
        <f t="shared" si="20"/>
        <v>61052.55</v>
      </c>
      <c r="F193" s="17">
        <v>0</v>
      </c>
      <c r="G193" s="17">
        <v>16400</v>
      </c>
      <c r="H193" s="58">
        <f t="shared" si="21"/>
        <v>8200</v>
      </c>
      <c r="I193" s="17">
        <v>38320.53</v>
      </c>
      <c r="J193" s="17">
        <v>38434.230000000003</v>
      </c>
      <c r="K193" s="17">
        <v>34333.39</v>
      </c>
      <c r="L193" s="58">
        <f t="shared" si="18"/>
        <v>89.595290044266079</v>
      </c>
      <c r="M193" s="373">
        <f t="shared" si="19"/>
        <v>89.330240257187398</v>
      </c>
      <c r="N193" s="7"/>
      <c r="O193" s="87"/>
    </row>
    <row r="194" spans="1:16" x14ac:dyDescent="0.25">
      <c r="A194" s="20">
        <v>4213</v>
      </c>
      <c r="B194" s="20" t="s">
        <v>116</v>
      </c>
      <c r="C194" s="17">
        <v>46877.82</v>
      </c>
      <c r="D194" s="17">
        <v>110159.9</v>
      </c>
      <c r="E194" s="58">
        <f t="shared" si="20"/>
        <v>55079.95</v>
      </c>
      <c r="F194" s="17">
        <v>89563.22</v>
      </c>
      <c r="G194" s="17">
        <v>280000</v>
      </c>
      <c r="H194" s="58">
        <f t="shared" si="21"/>
        <v>140000</v>
      </c>
      <c r="I194" s="17">
        <v>144210.29999999999</v>
      </c>
      <c r="J194" s="17">
        <v>564897</v>
      </c>
      <c r="K194" s="17">
        <v>572373.98</v>
      </c>
      <c r="L194" s="58">
        <f t="shared" si="18"/>
        <v>396.90228783935686</v>
      </c>
      <c r="M194" s="373">
        <f t="shared" si="19"/>
        <v>101.32360058559348</v>
      </c>
      <c r="N194" s="7"/>
      <c r="O194" s="87"/>
    </row>
    <row r="195" spans="1:16" x14ac:dyDescent="0.25">
      <c r="A195" s="20">
        <v>4214</v>
      </c>
      <c r="B195" s="20" t="s">
        <v>117</v>
      </c>
      <c r="C195" s="17">
        <v>54506.97</v>
      </c>
      <c r="D195" s="17">
        <v>268100.09999999998</v>
      </c>
      <c r="E195" s="58">
        <f t="shared" si="20"/>
        <v>134050.04999999999</v>
      </c>
      <c r="F195" s="17">
        <v>13277.6</v>
      </c>
      <c r="G195" s="17">
        <v>40000</v>
      </c>
      <c r="H195" s="58">
        <f t="shared" si="21"/>
        <v>20000</v>
      </c>
      <c r="I195" s="17">
        <v>145692.12</v>
      </c>
      <c r="J195" s="17">
        <v>36468.379999999997</v>
      </c>
      <c r="K195" s="17">
        <v>36468.050000000003</v>
      </c>
      <c r="L195" s="58">
        <f t="shared" si="18"/>
        <v>25.030900778985167</v>
      </c>
      <c r="M195" s="373">
        <f t="shared" si="19"/>
        <v>99.999095106500491</v>
      </c>
      <c r="N195" s="7"/>
      <c r="O195" s="87"/>
    </row>
    <row r="196" spans="1:16" x14ac:dyDescent="0.25">
      <c r="A196" s="191">
        <v>422</v>
      </c>
      <c r="B196" s="191" t="s">
        <v>118</v>
      </c>
      <c r="C196" s="192">
        <f>SUM(C197:C201)</f>
        <v>23601.29</v>
      </c>
      <c r="D196" s="192">
        <f>SUM(D197:D201)</f>
        <v>3981.64</v>
      </c>
      <c r="E196" s="276">
        <f t="shared" si="20"/>
        <v>1990.82</v>
      </c>
      <c r="F196" s="192">
        <f>SUM(F197:F201)</f>
        <v>4902.1400000000003</v>
      </c>
      <c r="G196" s="192">
        <f>SUM(G197:G201)</f>
        <v>6000</v>
      </c>
      <c r="H196" s="195">
        <f t="shared" si="21"/>
        <v>3000</v>
      </c>
      <c r="I196" s="192">
        <f>SUM(I197:I201)</f>
        <v>22449.11</v>
      </c>
      <c r="J196" s="192">
        <f>SUM(J197:J201)</f>
        <v>20776</v>
      </c>
      <c r="K196" s="298">
        <f>SUM(K197:K201)</f>
        <v>21304.06</v>
      </c>
      <c r="L196" s="195">
        <f t="shared" si="18"/>
        <v>94.899352357398584</v>
      </c>
      <c r="M196" s="601">
        <f t="shared" si="19"/>
        <v>102.54168271082018</v>
      </c>
      <c r="N196" s="7"/>
      <c r="O196" s="87"/>
    </row>
    <row r="197" spans="1:16" x14ac:dyDescent="0.25">
      <c r="A197" s="20">
        <v>4221</v>
      </c>
      <c r="B197" s="20" t="s">
        <v>119</v>
      </c>
      <c r="C197" s="17">
        <v>1771.18</v>
      </c>
      <c r="D197" s="17">
        <v>0</v>
      </c>
      <c r="E197" s="58">
        <f t="shared" si="20"/>
        <v>0</v>
      </c>
      <c r="F197" s="17">
        <v>237.35</v>
      </c>
      <c r="G197" s="17">
        <v>3000</v>
      </c>
      <c r="H197" s="58">
        <f t="shared" si="21"/>
        <v>1500</v>
      </c>
      <c r="I197" s="17">
        <v>1178.83</v>
      </c>
      <c r="J197" s="17">
        <v>0</v>
      </c>
      <c r="K197" s="17">
        <v>0</v>
      </c>
      <c r="L197" s="58">
        <f t="shared" si="18"/>
        <v>0</v>
      </c>
      <c r="M197" s="373">
        <v>0</v>
      </c>
      <c r="N197" s="7"/>
      <c r="O197" s="87"/>
    </row>
    <row r="198" spans="1:16" x14ac:dyDescent="0.25">
      <c r="A198" s="20">
        <v>4222</v>
      </c>
      <c r="B198" s="20" t="s">
        <v>120</v>
      </c>
      <c r="C198" s="17">
        <v>660.56</v>
      </c>
      <c r="D198" s="17">
        <v>0</v>
      </c>
      <c r="E198" s="58">
        <f t="shared" si="20"/>
        <v>0</v>
      </c>
      <c r="F198" s="17">
        <v>0</v>
      </c>
      <c r="G198" s="17">
        <v>0</v>
      </c>
      <c r="H198" s="58">
        <f t="shared" si="21"/>
        <v>0</v>
      </c>
      <c r="I198" s="17">
        <v>365</v>
      </c>
      <c r="J198" s="17">
        <v>619</v>
      </c>
      <c r="K198" s="17">
        <v>619</v>
      </c>
      <c r="L198" s="58">
        <f t="shared" si="18"/>
        <v>169.58904109589042</v>
      </c>
      <c r="M198" s="373">
        <f t="shared" si="19"/>
        <v>100</v>
      </c>
      <c r="N198" s="7"/>
      <c r="O198" s="87"/>
    </row>
    <row r="199" spans="1:16" x14ac:dyDescent="0.25">
      <c r="A199" s="20">
        <v>4223</v>
      </c>
      <c r="B199" s="20" t="s">
        <v>504</v>
      </c>
      <c r="C199" s="17"/>
      <c r="D199" s="17"/>
      <c r="E199" s="58"/>
      <c r="F199" s="17"/>
      <c r="G199" s="17"/>
      <c r="H199" s="58"/>
      <c r="I199" s="17">
        <v>1194.4000000000001</v>
      </c>
      <c r="J199" s="17">
        <v>600</v>
      </c>
      <c r="K199" s="17">
        <v>591.54999999999995</v>
      </c>
      <c r="L199" s="58">
        <f t="shared" si="18"/>
        <v>49.526959142665767</v>
      </c>
      <c r="M199" s="373">
        <f t="shared" si="19"/>
        <v>98.591666666666654</v>
      </c>
      <c r="N199" s="7"/>
      <c r="O199" s="87"/>
      <c r="P199" s="251"/>
    </row>
    <row r="200" spans="1:16" x14ac:dyDescent="0.25">
      <c r="A200" s="20">
        <v>4224</v>
      </c>
      <c r="B200" s="20" t="s">
        <v>489</v>
      </c>
      <c r="C200" s="17"/>
      <c r="D200" s="17"/>
      <c r="E200" s="58"/>
      <c r="F200" s="17"/>
      <c r="G200" s="17"/>
      <c r="H200" s="58"/>
      <c r="I200" s="17">
        <v>0</v>
      </c>
      <c r="J200" s="17">
        <v>7218</v>
      </c>
      <c r="K200" s="17">
        <v>7218.06</v>
      </c>
      <c r="L200" s="58">
        <v>0</v>
      </c>
      <c r="M200" s="373">
        <f t="shared" si="19"/>
        <v>100.00083125519535</v>
      </c>
      <c r="N200" s="7"/>
      <c r="O200" s="87"/>
    </row>
    <row r="201" spans="1:16" x14ac:dyDescent="0.25">
      <c r="A201" s="20">
        <v>4227</v>
      </c>
      <c r="B201" s="20" t="s">
        <v>123</v>
      </c>
      <c r="C201" s="17">
        <v>21169.55</v>
      </c>
      <c r="D201" s="17">
        <v>3981.64</v>
      </c>
      <c r="E201" s="58">
        <f t="shared" si="20"/>
        <v>1990.82</v>
      </c>
      <c r="F201" s="17">
        <v>4664.79</v>
      </c>
      <c r="G201" s="17">
        <v>3000</v>
      </c>
      <c r="H201" s="58">
        <f t="shared" si="21"/>
        <v>1500</v>
      </c>
      <c r="I201" s="17">
        <v>19710.88</v>
      </c>
      <c r="J201" s="17">
        <v>12339</v>
      </c>
      <c r="K201" s="17">
        <v>12875.45</v>
      </c>
      <c r="L201" s="58">
        <f t="shared" si="18"/>
        <v>65.321538155577016</v>
      </c>
      <c r="M201" s="373">
        <f t="shared" si="19"/>
        <v>104.34759705000405</v>
      </c>
      <c r="N201" s="7"/>
      <c r="O201" s="87"/>
    </row>
    <row r="202" spans="1:16" x14ac:dyDescent="0.25">
      <c r="A202" s="191">
        <v>423</v>
      </c>
      <c r="B202" s="191" t="s">
        <v>55</v>
      </c>
      <c r="C202" s="192"/>
      <c r="D202" s="192"/>
      <c r="E202" s="195"/>
      <c r="F202" s="192"/>
      <c r="G202" s="192"/>
      <c r="H202" s="195"/>
      <c r="I202" s="192">
        <f>I203</f>
        <v>0</v>
      </c>
      <c r="J202" s="192">
        <f>SUM(J203)</f>
        <v>10007</v>
      </c>
      <c r="K202" s="298">
        <f>K203</f>
        <v>14990</v>
      </c>
      <c r="L202" s="195" t="e">
        <f t="shared" si="18"/>
        <v>#DIV/0!</v>
      </c>
      <c r="M202" s="601">
        <f t="shared" si="19"/>
        <v>149.79514339962026</v>
      </c>
      <c r="N202" s="7"/>
      <c r="O202" s="87"/>
    </row>
    <row r="203" spans="1:16" x14ac:dyDescent="0.25">
      <c r="A203" s="341">
        <v>4231</v>
      </c>
      <c r="B203" s="341" t="s">
        <v>484</v>
      </c>
      <c r="C203" s="23"/>
      <c r="D203" s="23"/>
      <c r="E203" s="236"/>
      <c r="F203" s="23"/>
      <c r="G203" s="23"/>
      <c r="H203" s="236"/>
      <c r="I203" s="23">
        <v>0</v>
      </c>
      <c r="J203" s="23">
        <v>10007</v>
      </c>
      <c r="K203" s="17">
        <v>14990</v>
      </c>
      <c r="L203" s="58">
        <v>0</v>
      </c>
      <c r="M203" s="373">
        <f t="shared" si="19"/>
        <v>149.79514339962026</v>
      </c>
      <c r="N203" s="7"/>
      <c r="O203" s="87"/>
    </row>
    <row r="204" spans="1:16" ht="20.25" x14ac:dyDescent="0.25">
      <c r="A204" s="191">
        <v>424</v>
      </c>
      <c r="B204" s="205" t="s">
        <v>125</v>
      </c>
      <c r="C204" s="192">
        <f>SUM(C205)</f>
        <v>1010.74</v>
      </c>
      <c r="D204" s="192">
        <f>SUM(D205)</f>
        <v>4645.3</v>
      </c>
      <c r="E204" s="276">
        <f t="shared" si="20"/>
        <v>2322.65</v>
      </c>
      <c r="F204" s="192">
        <f>SUM(F205)</f>
        <v>1096.1099999999999</v>
      </c>
      <c r="G204" s="192">
        <f>SUM(G205)</f>
        <v>6000</v>
      </c>
      <c r="H204" s="195">
        <f t="shared" si="21"/>
        <v>3000</v>
      </c>
      <c r="I204" s="192">
        <f>I205</f>
        <v>12983.56</v>
      </c>
      <c r="J204" s="192">
        <f>SUM(J205)</f>
        <v>11400</v>
      </c>
      <c r="K204" s="298">
        <f>K205</f>
        <v>11399.66</v>
      </c>
      <c r="L204" s="195">
        <f t="shared" si="18"/>
        <v>87.800726457150418</v>
      </c>
      <c r="M204" s="601">
        <f t="shared" si="19"/>
        <v>99.997017543859641</v>
      </c>
      <c r="N204" s="7"/>
      <c r="O204" s="87"/>
    </row>
    <row r="205" spans="1:16" x14ac:dyDescent="0.25">
      <c r="A205" s="20">
        <v>4241</v>
      </c>
      <c r="B205" s="20" t="s">
        <v>126</v>
      </c>
      <c r="C205" s="17">
        <v>1010.74</v>
      </c>
      <c r="D205" s="17">
        <v>4645.3</v>
      </c>
      <c r="E205" s="58">
        <f t="shared" si="20"/>
        <v>2322.65</v>
      </c>
      <c r="F205" s="17">
        <v>1096.1099999999999</v>
      </c>
      <c r="G205" s="17">
        <v>6000</v>
      </c>
      <c r="H205" s="58">
        <f t="shared" si="21"/>
        <v>3000</v>
      </c>
      <c r="I205" s="17">
        <v>12983.56</v>
      </c>
      <c r="J205" s="17">
        <v>11400</v>
      </c>
      <c r="K205" s="17">
        <v>11399.66</v>
      </c>
      <c r="L205" s="58">
        <f t="shared" si="18"/>
        <v>87.800726457150418</v>
      </c>
      <c r="M205" s="373">
        <f t="shared" si="19"/>
        <v>99.997017543859641</v>
      </c>
      <c r="N205" s="7"/>
      <c r="O205" s="87"/>
    </row>
    <row r="206" spans="1:16" x14ac:dyDescent="0.25">
      <c r="A206" s="191">
        <v>426</v>
      </c>
      <c r="B206" s="191" t="s">
        <v>127</v>
      </c>
      <c r="C206" s="192">
        <f>SUM(C208:C208)</f>
        <v>21736.68</v>
      </c>
      <c r="D206" s="192">
        <f>SUM(D208:D208)</f>
        <v>46453</v>
      </c>
      <c r="E206" s="276">
        <f t="shared" si="20"/>
        <v>23226.5</v>
      </c>
      <c r="F206" s="192">
        <f>SUM(F208:F208)</f>
        <v>8614.69</v>
      </c>
      <c r="G206" s="192">
        <f>SUM(G208:G208)</f>
        <v>90000</v>
      </c>
      <c r="H206" s="195">
        <f t="shared" si="21"/>
        <v>45000</v>
      </c>
      <c r="I206" s="192">
        <f>SUM(I207:I208)</f>
        <v>91102.33</v>
      </c>
      <c r="J206" s="192">
        <f>J207+J208</f>
        <v>105719</v>
      </c>
      <c r="K206" s="298">
        <f>K207+K208</f>
        <v>108194.05</v>
      </c>
      <c r="L206" s="195">
        <f t="shared" si="18"/>
        <v>118.76101302787757</v>
      </c>
      <c r="M206" s="601">
        <f t="shared" si="19"/>
        <v>102.34115911047211</v>
      </c>
      <c r="N206" s="7"/>
      <c r="O206" s="87"/>
    </row>
    <row r="207" spans="1:16" x14ac:dyDescent="0.25">
      <c r="A207" s="341">
        <v>4262</v>
      </c>
      <c r="B207" s="341" t="s">
        <v>128</v>
      </c>
      <c r="C207" s="23"/>
      <c r="D207" s="23"/>
      <c r="E207" s="236"/>
      <c r="F207" s="23"/>
      <c r="G207" s="23"/>
      <c r="H207" s="236"/>
      <c r="I207" s="23">
        <v>5000</v>
      </c>
      <c r="J207" s="23">
        <v>132</v>
      </c>
      <c r="K207" s="23">
        <v>131.55000000000001</v>
      </c>
      <c r="L207" s="58">
        <f t="shared" si="18"/>
        <v>2.6310000000000002</v>
      </c>
      <c r="M207" s="373">
        <f t="shared" si="19"/>
        <v>99.659090909090921</v>
      </c>
      <c r="N207" s="7"/>
      <c r="O207" s="87"/>
    </row>
    <row r="208" spans="1:16" x14ac:dyDescent="0.25">
      <c r="A208" s="20">
        <v>4263</v>
      </c>
      <c r="B208" s="20" t="s">
        <v>129</v>
      </c>
      <c r="C208" s="17">
        <v>21736.68</v>
      </c>
      <c r="D208" s="17">
        <v>46453</v>
      </c>
      <c r="E208" s="58">
        <f t="shared" si="20"/>
        <v>23226.5</v>
      </c>
      <c r="F208" s="17">
        <v>8614.69</v>
      </c>
      <c r="G208" s="17">
        <v>90000</v>
      </c>
      <c r="H208" s="58">
        <f t="shared" si="21"/>
        <v>45000</v>
      </c>
      <c r="I208" s="17">
        <v>86102.33</v>
      </c>
      <c r="J208" s="17">
        <v>105587</v>
      </c>
      <c r="K208" s="17">
        <v>108062.5</v>
      </c>
      <c r="L208" s="58">
        <f t="shared" si="18"/>
        <v>125.50473372787938</v>
      </c>
      <c r="M208" s="373">
        <f t="shared" si="19"/>
        <v>102.34451210849819</v>
      </c>
      <c r="N208" s="7"/>
      <c r="O208" s="87"/>
    </row>
    <row r="209" spans="1:15" x14ac:dyDescent="0.25">
      <c r="A209" s="201">
        <v>45</v>
      </c>
      <c r="B209" s="201" t="s">
        <v>296</v>
      </c>
      <c r="C209" s="198">
        <f>SUM(C210)</f>
        <v>25530.86</v>
      </c>
      <c r="D209" s="198">
        <f t="shared" ref="D209:F210" si="22">SUM(D210)</f>
        <v>13272.3</v>
      </c>
      <c r="E209" s="202">
        <f t="shared" si="20"/>
        <v>6636.15</v>
      </c>
      <c r="F209" s="198">
        <f t="shared" si="22"/>
        <v>75416.5</v>
      </c>
      <c r="G209" s="198">
        <f>G210</f>
        <v>270000</v>
      </c>
      <c r="H209" s="202">
        <f t="shared" si="21"/>
        <v>135000</v>
      </c>
      <c r="I209" s="198">
        <f>I210</f>
        <v>211461.39</v>
      </c>
      <c r="J209" s="198">
        <f>SUM(J210)</f>
        <v>191389</v>
      </c>
      <c r="K209" s="198">
        <f>K210</f>
        <v>191387.49</v>
      </c>
      <c r="L209" s="198">
        <f t="shared" si="18"/>
        <v>90.507061359995774</v>
      </c>
      <c r="M209" s="372">
        <f t="shared" si="19"/>
        <v>99.999211030936991</v>
      </c>
      <c r="N209" s="538"/>
      <c r="O209" s="87"/>
    </row>
    <row r="210" spans="1:15" x14ac:dyDescent="0.25">
      <c r="A210" s="191">
        <v>451</v>
      </c>
      <c r="B210" s="191" t="s">
        <v>130</v>
      </c>
      <c r="C210" s="192">
        <f>SUM(C211)</f>
        <v>25530.86</v>
      </c>
      <c r="D210" s="192">
        <f t="shared" si="22"/>
        <v>13272.3</v>
      </c>
      <c r="E210" s="276">
        <f t="shared" si="20"/>
        <v>6636.15</v>
      </c>
      <c r="F210" s="192">
        <f t="shared" si="22"/>
        <v>75416.5</v>
      </c>
      <c r="G210" s="192">
        <f>SUM(G211)</f>
        <v>270000</v>
      </c>
      <c r="H210" s="195">
        <f t="shared" si="21"/>
        <v>135000</v>
      </c>
      <c r="I210" s="192">
        <f>I211</f>
        <v>211461.39</v>
      </c>
      <c r="J210" s="192">
        <f>SUM(J211)</f>
        <v>191389</v>
      </c>
      <c r="K210" s="298">
        <f>K211</f>
        <v>191387.49</v>
      </c>
      <c r="L210" s="195">
        <f t="shared" si="18"/>
        <v>90.507061359995774</v>
      </c>
      <c r="M210" s="601">
        <f t="shared" si="19"/>
        <v>99.999211030936991</v>
      </c>
      <c r="N210" s="7"/>
      <c r="O210" s="87"/>
    </row>
    <row r="211" spans="1:15" x14ac:dyDescent="0.25">
      <c r="A211" s="20">
        <v>4511</v>
      </c>
      <c r="B211" s="20" t="s">
        <v>130</v>
      </c>
      <c r="C211" s="17">
        <v>25530.86</v>
      </c>
      <c r="D211" s="17">
        <v>13272.3</v>
      </c>
      <c r="E211" s="58">
        <f t="shared" si="20"/>
        <v>6636.15</v>
      </c>
      <c r="F211" s="17">
        <v>75416.5</v>
      </c>
      <c r="G211" s="17">
        <v>270000</v>
      </c>
      <c r="H211" s="58">
        <f t="shared" si="21"/>
        <v>135000</v>
      </c>
      <c r="I211" s="17">
        <v>211461.39</v>
      </c>
      <c r="J211" s="17">
        <v>191389</v>
      </c>
      <c r="K211" s="17">
        <v>191387.49</v>
      </c>
      <c r="L211" s="58">
        <f t="shared" si="18"/>
        <v>90.507061359995774</v>
      </c>
      <c r="M211" s="373">
        <f t="shared" si="19"/>
        <v>99.999211030936991</v>
      </c>
      <c r="N211" s="7"/>
      <c r="O211" s="87"/>
    </row>
    <row r="212" spans="1:15" x14ac:dyDescent="0.25">
      <c r="A212" s="344"/>
      <c r="B212" s="345" t="s">
        <v>3</v>
      </c>
      <c r="C212" s="346" t="e">
        <f>SUM(C125,C187)</f>
        <v>#REF!</v>
      </c>
      <c r="D212" s="346" t="e">
        <f>D124</f>
        <v>#REF!</v>
      </c>
      <c r="E212" s="346" t="e">
        <f t="shared" si="20"/>
        <v>#REF!</v>
      </c>
      <c r="F212" s="346">
        <f>F125+F187</f>
        <v>761603.19000000006</v>
      </c>
      <c r="G212" s="346">
        <f>G124</f>
        <v>1968250</v>
      </c>
      <c r="H212" s="386">
        <f t="shared" si="21"/>
        <v>984125</v>
      </c>
      <c r="I212" s="346">
        <f>I124</f>
        <v>2145612.77</v>
      </c>
      <c r="J212" s="346">
        <f>J187+J125</f>
        <v>2813320.61</v>
      </c>
      <c r="K212" s="346">
        <f>K187+K125</f>
        <v>2795636.3500000006</v>
      </c>
      <c r="L212" s="44">
        <f t="shared" si="18"/>
        <v>130.29547498451925</v>
      </c>
      <c r="M212" s="602">
        <f t="shared" si="19"/>
        <v>99.371409716434727</v>
      </c>
      <c r="N212" s="564"/>
      <c r="O212" s="87"/>
    </row>
    <row r="213" spans="1:15" ht="30" customHeight="1" x14ac:dyDescent="0.25">
      <c r="A213" s="766"/>
      <c r="B213" s="766"/>
      <c r="C213" s="766"/>
      <c r="D213" s="766"/>
      <c r="E213" s="766"/>
      <c r="F213" s="766"/>
      <c r="G213" s="766"/>
      <c r="H213" s="766"/>
      <c r="I213" s="766"/>
      <c r="J213" s="766"/>
      <c r="K213" s="766"/>
      <c r="L213" s="766"/>
      <c r="M213" s="766"/>
      <c r="N213" s="660"/>
    </row>
    <row r="214" spans="1:15" ht="30" customHeight="1" x14ac:dyDescent="0.25">
      <c r="A214" s="699" t="s">
        <v>382</v>
      </c>
      <c r="B214" s="699"/>
      <c r="C214" s="699"/>
      <c r="D214" s="699"/>
      <c r="E214" s="699"/>
      <c r="F214" s="699"/>
      <c r="G214" s="699"/>
      <c r="H214" s="699"/>
      <c r="I214" s="699"/>
      <c r="J214" s="699"/>
      <c r="K214" s="699"/>
      <c r="L214" s="699"/>
      <c r="M214" s="699"/>
      <c r="N214" s="699"/>
    </row>
    <row r="215" spans="1:15" ht="30" customHeight="1" x14ac:dyDescent="0.25">
      <c r="A215" s="246"/>
      <c r="B215" s="246"/>
      <c r="C215" s="246"/>
      <c r="D215" s="246"/>
      <c r="E215" s="246"/>
      <c r="F215" s="246"/>
      <c r="G215" s="246"/>
      <c r="H215" s="246"/>
      <c r="I215" s="246"/>
      <c r="J215" s="246"/>
      <c r="K215" s="246"/>
      <c r="L215" s="246"/>
      <c r="M215" s="246"/>
      <c r="N215" s="246"/>
    </row>
    <row r="216" spans="1:15" ht="24.95" customHeight="1" x14ac:dyDescent="0.25">
      <c r="A216" s="765" t="s">
        <v>384</v>
      </c>
      <c r="B216" s="765"/>
      <c r="C216" s="765"/>
      <c r="D216" s="765"/>
      <c r="E216" s="765"/>
      <c r="F216" s="765"/>
      <c r="G216" s="501">
        <v>1</v>
      </c>
      <c r="H216" s="501">
        <v>2</v>
      </c>
      <c r="I216" s="637"/>
      <c r="J216" s="178" t="s">
        <v>506</v>
      </c>
      <c r="K216" s="178" t="s">
        <v>507</v>
      </c>
      <c r="L216" s="418"/>
      <c r="M216" s="418" t="s">
        <v>503</v>
      </c>
      <c r="N216" s="519"/>
    </row>
    <row r="217" spans="1:15" ht="15" customHeight="1" x14ac:dyDescent="0.25">
      <c r="A217" s="759">
        <v>1</v>
      </c>
      <c r="B217" s="760"/>
      <c r="C217" s="183">
        <v>2</v>
      </c>
      <c r="D217" s="183">
        <v>3</v>
      </c>
      <c r="E217" s="419">
        <v>4</v>
      </c>
      <c r="F217" s="183">
        <v>2</v>
      </c>
      <c r="G217" s="183">
        <v>3</v>
      </c>
      <c r="H217" s="183">
        <v>4</v>
      </c>
      <c r="I217" s="638">
        <v>2</v>
      </c>
      <c r="J217" s="183">
        <v>3</v>
      </c>
      <c r="K217" s="183">
        <v>4</v>
      </c>
      <c r="L217" s="183">
        <v>5</v>
      </c>
      <c r="M217" s="183">
        <v>6</v>
      </c>
      <c r="N217" s="554"/>
    </row>
    <row r="218" spans="1:15" ht="24.95" customHeight="1" x14ac:dyDescent="0.25">
      <c r="A218" s="420" t="s">
        <v>289</v>
      </c>
      <c r="B218" s="655" t="s">
        <v>383</v>
      </c>
      <c r="C218" s="656"/>
      <c r="D218" s="656"/>
      <c r="E218" s="656"/>
      <c r="F218" s="657"/>
      <c r="G218" s="178" t="s">
        <v>446</v>
      </c>
      <c r="H218" s="178" t="s">
        <v>447</v>
      </c>
      <c r="I218" s="639"/>
      <c r="J218" s="506"/>
      <c r="K218" s="506"/>
      <c r="L218" s="506"/>
      <c r="M218" s="506"/>
      <c r="N218" s="555"/>
    </row>
    <row r="219" spans="1:15" ht="15" customHeight="1" x14ac:dyDescent="0.25">
      <c r="A219" s="105">
        <v>1</v>
      </c>
      <c r="B219" s="649" t="s">
        <v>290</v>
      </c>
      <c r="C219" s="650"/>
      <c r="D219" s="650"/>
      <c r="E219" s="650"/>
      <c r="F219" s="651"/>
      <c r="G219" s="106" t="e">
        <f>G61+#REF!+G63+G64+G66+G67+G90+G104</f>
        <v>#REF!</v>
      </c>
      <c r="H219" s="106" t="e">
        <f>G219/2</f>
        <v>#REF!</v>
      </c>
      <c r="I219" s="273"/>
      <c r="J219" s="106">
        <f>J59+J90+J102</f>
        <v>1307386</v>
      </c>
      <c r="K219" s="106">
        <f>K59+K90+K104</f>
        <v>1287235.3600000001</v>
      </c>
      <c r="L219" s="106"/>
      <c r="M219" s="502">
        <f>(K219/J219)*100</f>
        <v>98.458707680822656</v>
      </c>
      <c r="N219" s="552"/>
    </row>
    <row r="220" spans="1:15" ht="15" customHeight="1" x14ac:dyDescent="0.25">
      <c r="A220" s="105">
        <v>3</v>
      </c>
      <c r="B220" s="649" t="s">
        <v>291</v>
      </c>
      <c r="C220" s="650"/>
      <c r="D220" s="650"/>
      <c r="E220" s="650"/>
      <c r="F220" s="651"/>
      <c r="G220" s="106">
        <f>G79+G80+G83+G84+G85+G86</f>
        <v>138118</v>
      </c>
      <c r="H220" s="106">
        <f t="shared" ref="H220:H224" si="23">G220/2</f>
        <v>69059</v>
      </c>
      <c r="I220" s="273"/>
      <c r="J220" s="106">
        <f>J77</f>
        <v>132586.1</v>
      </c>
      <c r="K220" s="106">
        <f>K79+K80+K83+K84+K85+K86</f>
        <v>125671.95000000001</v>
      </c>
      <c r="L220" s="106"/>
      <c r="M220" s="502">
        <f t="shared" ref="M220:M226" si="24">(K220/J220)*100</f>
        <v>94.785162245514428</v>
      </c>
      <c r="N220" s="552"/>
    </row>
    <row r="221" spans="1:15" ht="15" customHeight="1" x14ac:dyDescent="0.25">
      <c r="A221" s="105">
        <v>4</v>
      </c>
      <c r="B221" s="649" t="s">
        <v>288</v>
      </c>
      <c r="C221" s="650"/>
      <c r="D221" s="650"/>
      <c r="E221" s="650"/>
      <c r="F221" s="651"/>
      <c r="G221" s="106">
        <f>G89+G91+G94+G96+G97</f>
        <v>581750</v>
      </c>
      <c r="H221" s="106">
        <f t="shared" si="23"/>
        <v>290875</v>
      </c>
      <c r="I221" s="273"/>
      <c r="J221" s="106">
        <f>J87</f>
        <v>558318</v>
      </c>
      <c r="K221" s="106">
        <f>K89+K91+K93+K94+K96+K97</f>
        <v>524915.21</v>
      </c>
      <c r="L221" s="106"/>
      <c r="M221" s="502">
        <f t="shared" si="24"/>
        <v>94.017246443782938</v>
      </c>
      <c r="N221" s="552"/>
    </row>
    <row r="222" spans="1:15" ht="15" customHeight="1" x14ac:dyDescent="0.25">
      <c r="A222" s="105">
        <v>5</v>
      </c>
      <c r="B222" s="649" t="s">
        <v>292</v>
      </c>
      <c r="C222" s="650"/>
      <c r="D222" s="650"/>
      <c r="E222" s="650"/>
      <c r="F222" s="651"/>
      <c r="G222" s="106">
        <f>G70+G71+G73+G74+G76</f>
        <v>201030</v>
      </c>
      <c r="H222" s="106">
        <f t="shared" si="23"/>
        <v>100515</v>
      </c>
      <c r="I222" s="273"/>
      <c r="J222" s="106">
        <f>J69+J72+J75</f>
        <v>362521.98</v>
      </c>
      <c r="K222" s="106">
        <f>K70+K71+K73+K74+K76</f>
        <v>291941.75</v>
      </c>
      <c r="L222" s="106"/>
      <c r="M222" s="502">
        <f t="shared" si="24"/>
        <v>80.530772230693444</v>
      </c>
      <c r="N222" s="552"/>
    </row>
    <row r="223" spans="1:15" ht="15" customHeight="1" x14ac:dyDescent="0.25">
      <c r="A223" s="105">
        <v>6</v>
      </c>
      <c r="B223" s="649" t="s">
        <v>385</v>
      </c>
      <c r="C223" s="650"/>
      <c r="D223" s="650"/>
      <c r="E223" s="650"/>
      <c r="F223" s="651"/>
      <c r="G223" s="106">
        <f>G100+G101</f>
        <v>600</v>
      </c>
      <c r="H223" s="106">
        <f t="shared" si="23"/>
        <v>300</v>
      </c>
      <c r="I223" s="273"/>
      <c r="J223" s="106">
        <f>J98</f>
        <v>21734.38</v>
      </c>
      <c r="K223" s="106">
        <f>K100+K101</f>
        <v>21734.38</v>
      </c>
      <c r="L223" s="106"/>
      <c r="M223" s="502">
        <f t="shared" si="24"/>
        <v>100</v>
      </c>
      <c r="N223" s="552"/>
    </row>
    <row r="224" spans="1:15" ht="15" customHeight="1" x14ac:dyDescent="0.25">
      <c r="A224" s="105">
        <v>7</v>
      </c>
      <c r="B224" s="649" t="s">
        <v>31</v>
      </c>
      <c r="C224" s="650"/>
      <c r="D224" s="650"/>
      <c r="E224" s="650"/>
      <c r="F224" s="651"/>
      <c r="G224" s="106">
        <f>G110+G113</f>
        <v>25660</v>
      </c>
      <c r="H224" s="106">
        <f t="shared" si="23"/>
        <v>12830</v>
      </c>
      <c r="I224" s="273"/>
      <c r="J224" s="106">
        <f>J107</f>
        <v>2774</v>
      </c>
      <c r="K224" s="106">
        <f>K107</f>
        <v>2773.92</v>
      </c>
      <c r="L224" s="106"/>
      <c r="M224" s="502">
        <f t="shared" si="24"/>
        <v>99.997116077865897</v>
      </c>
      <c r="N224" s="552"/>
    </row>
    <row r="225" spans="1:23" ht="30" customHeight="1" x14ac:dyDescent="0.25">
      <c r="A225" s="105"/>
      <c r="B225" s="736" t="s">
        <v>451</v>
      </c>
      <c r="C225" s="737"/>
      <c r="D225" s="737"/>
      <c r="E225" s="737"/>
      <c r="F225" s="738"/>
      <c r="G225" s="106">
        <v>18962</v>
      </c>
      <c r="H225" s="106">
        <f>G225/2</f>
        <v>9481</v>
      </c>
      <c r="I225" s="273"/>
      <c r="J225" s="106"/>
      <c r="K225" s="106">
        <v>686061.66</v>
      </c>
      <c r="L225" s="80"/>
      <c r="M225" s="502"/>
      <c r="N225" s="552"/>
    </row>
    <row r="226" spans="1:23" ht="24.95" customHeight="1" x14ac:dyDescent="0.25">
      <c r="A226" s="64"/>
      <c r="B226" s="652" t="s">
        <v>386</v>
      </c>
      <c r="C226" s="653"/>
      <c r="D226" s="653"/>
      <c r="E226" s="653"/>
      <c r="F226" s="654"/>
      <c r="G226" s="61" t="e">
        <f>SUM(G219:G225)</f>
        <v>#REF!</v>
      </c>
      <c r="H226" s="61" t="e">
        <f>SUM(H219:H225)</f>
        <v>#REF!</v>
      </c>
      <c r="I226" s="640"/>
      <c r="J226" s="496">
        <f>J219+J220+J221+J222+J223+J224+J225</f>
        <v>2385320.46</v>
      </c>
      <c r="K226" s="496">
        <f>K219+K220+K221+K222+K223+K224+K225</f>
        <v>2940334.23</v>
      </c>
      <c r="L226" s="496"/>
      <c r="M226" s="502">
        <f t="shared" si="24"/>
        <v>123.26789122498032</v>
      </c>
      <c r="N226" s="556"/>
      <c r="O226" s="87"/>
      <c r="P226" s="87"/>
      <c r="Q226" s="87"/>
      <c r="R226" s="87"/>
      <c r="S226" s="87"/>
      <c r="T226" s="87"/>
      <c r="U226" s="87"/>
    </row>
    <row r="227" spans="1:23" ht="24.95" customHeight="1" x14ac:dyDescent="0.25">
      <c r="A227" s="730"/>
      <c r="B227" s="731"/>
      <c r="C227" s="731"/>
      <c r="D227" s="731"/>
      <c r="E227" s="731"/>
      <c r="F227" s="731"/>
      <c r="G227" s="731"/>
      <c r="H227" s="731"/>
      <c r="I227" s="731"/>
      <c r="J227" s="731"/>
      <c r="K227" s="731"/>
      <c r="L227" s="731"/>
      <c r="M227" s="731"/>
      <c r="N227" s="660"/>
    </row>
    <row r="228" spans="1:23" ht="24.95" customHeight="1" x14ac:dyDescent="0.25">
      <c r="A228" s="765" t="s">
        <v>387</v>
      </c>
      <c r="B228" s="765"/>
      <c r="C228" s="765"/>
      <c r="D228" s="765"/>
      <c r="E228" s="765"/>
      <c r="F228" s="765"/>
      <c r="G228" s="501">
        <v>1</v>
      </c>
      <c r="H228" s="501">
        <v>2</v>
      </c>
      <c r="I228" s="637"/>
      <c r="J228" s="178" t="s">
        <v>506</v>
      </c>
      <c r="K228" s="178" t="s">
        <v>507</v>
      </c>
      <c r="L228" s="418"/>
      <c r="M228" s="418" t="s">
        <v>503</v>
      </c>
      <c r="N228" s="519"/>
    </row>
    <row r="229" spans="1:23" ht="15" customHeight="1" x14ac:dyDescent="0.25">
      <c r="A229" s="759">
        <v>1</v>
      </c>
      <c r="B229" s="760"/>
      <c r="C229" s="183">
        <v>2</v>
      </c>
      <c r="D229" s="183">
        <v>3</v>
      </c>
      <c r="E229" s="419">
        <v>4</v>
      </c>
      <c r="F229" s="183">
        <v>2</v>
      </c>
      <c r="G229" s="183">
        <v>3</v>
      </c>
      <c r="H229" s="183">
        <v>4</v>
      </c>
      <c r="I229" s="638">
        <v>2</v>
      </c>
      <c r="J229" s="183">
        <v>3</v>
      </c>
      <c r="K229" s="183">
        <v>4</v>
      </c>
      <c r="L229" s="183">
        <v>5</v>
      </c>
      <c r="M229" s="183">
        <v>6</v>
      </c>
      <c r="N229" s="554"/>
    </row>
    <row r="230" spans="1:23" ht="24.95" customHeight="1" x14ac:dyDescent="0.25">
      <c r="A230" s="420" t="s">
        <v>289</v>
      </c>
      <c r="B230" s="655" t="s">
        <v>473</v>
      </c>
      <c r="C230" s="656"/>
      <c r="D230" s="656"/>
      <c r="E230" s="656"/>
      <c r="F230" s="657"/>
      <c r="G230" s="178" t="s">
        <v>446</v>
      </c>
      <c r="H230" s="178" t="s">
        <v>447</v>
      </c>
      <c r="I230" s="639"/>
      <c r="J230" s="506"/>
      <c r="K230" s="506"/>
      <c r="L230" s="506"/>
      <c r="M230" s="506"/>
      <c r="N230" s="555"/>
    </row>
    <row r="231" spans="1:23" ht="15" customHeight="1" x14ac:dyDescent="0.25">
      <c r="A231" s="105">
        <v>1</v>
      </c>
      <c r="B231" s="649" t="s">
        <v>388</v>
      </c>
      <c r="C231" s="650"/>
      <c r="D231" s="650"/>
      <c r="E231" s="650"/>
      <c r="F231" s="651"/>
      <c r="G231" s="106" t="e">
        <f>G352+G378+G451+#REF!+G507+G536+G566+#REF!+G602+#REF!+G698+G712+G719+G729+G750+#REF!+G767+G774+G786+G801+G808+G815+G827+G835+G846+G901+#REF!+G950+G970</f>
        <v>#REF!</v>
      </c>
      <c r="H231" s="106" t="e">
        <f>G231/2</f>
        <v>#REF!</v>
      </c>
      <c r="I231" s="273"/>
      <c r="J231" s="106">
        <v>1461286</v>
      </c>
      <c r="K231" s="106">
        <v>1482574.41</v>
      </c>
      <c r="L231" s="106"/>
      <c r="M231" s="502">
        <f>(K231/J231)*100</f>
        <v>101.45682706875998</v>
      </c>
      <c r="N231" s="557"/>
      <c r="Q231" s="321"/>
      <c r="R231" s="251"/>
      <c r="S231" s="322"/>
      <c r="T231" s="251"/>
      <c r="U231" s="323"/>
      <c r="V231" s="251"/>
      <c r="W231" s="323"/>
    </row>
    <row r="232" spans="1:23" ht="15" customHeight="1" x14ac:dyDescent="0.25">
      <c r="A232" s="105">
        <v>3</v>
      </c>
      <c r="B232" s="649" t="s">
        <v>390</v>
      </c>
      <c r="C232" s="650"/>
      <c r="D232" s="650"/>
      <c r="E232" s="650"/>
      <c r="F232" s="651"/>
      <c r="G232" s="106" t="e">
        <f>G366+G419+G456+G488+#REF!+G545+#REF!+G612+#REF!+G922+G963</f>
        <v>#REF!</v>
      </c>
      <c r="H232" s="106" t="e">
        <f t="shared" ref="H232:H238" si="25">G232/2</f>
        <v>#REF!</v>
      </c>
      <c r="I232" s="273"/>
      <c r="J232" s="106">
        <v>192224</v>
      </c>
      <c r="K232" s="106">
        <v>191534.46</v>
      </c>
      <c r="L232" s="106"/>
      <c r="M232" s="502">
        <f t="shared" ref="M232:M238" si="26">(K232/J232)*100</f>
        <v>99.641283086399199</v>
      </c>
      <c r="N232" s="557"/>
      <c r="Q232" s="321"/>
      <c r="R232" s="251"/>
      <c r="S232" s="322"/>
      <c r="T232" s="251"/>
      <c r="U232" s="322"/>
      <c r="V232" s="251"/>
      <c r="W232" s="322"/>
    </row>
    <row r="233" spans="1:23" ht="15" customHeight="1" x14ac:dyDescent="0.25">
      <c r="A233" s="105">
        <v>4</v>
      </c>
      <c r="B233" s="649" t="s">
        <v>391</v>
      </c>
      <c r="C233" s="650"/>
      <c r="D233" s="650"/>
      <c r="E233" s="650"/>
      <c r="F233" s="651"/>
      <c r="G233" s="106" t="e">
        <f>G426+G465+G495+G516+G552+G572+G591+G619+G648+G678+G691+G734+#REF!+G760+#REF!+G794+#REF!+#REF!+G820+G861+G909+G928</f>
        <v>#REF!</v>
      </c>
      <c r="H233" s="106" t="e">
        <f t="shared" si="25"/>
        <v>#REF!</v>
      </c>
      <c r="I233" s="273"/>
      <c r="J233" s="106">
        <v>827140.25</v>
      </c>
      <c r="K233" s="106">
        <v>818344.36</v>
      </c>
      <c r="L233" s="106"/>
      <c r="M233" s="502">
        <f t="shared" si="26"/>
        <v>98.936590257819034</v>
      </c>
      <c r="N233" s="557"/>
      <c r="Q233" s="321"/>
      <c r="R233" s="251"/>
      <c r="S233" s="322"/>
      <c r="T233" s="251"/>
      <c r="U233" s="322"/>
      <c r="V233" s="251"/>
      <c r="W233" s="322"/>
    </row>
    <row r="234" spans="1:23" ht="15" customHeight="1" x14ac:dyDescent="0.25">
      <c r="A234" s="105">
        <v>5</v>
      </c>
      <c r="B234" s="649" t="s">
        <v>389</v>
      </c>
      <c r="C234" s="650"/>
      <c r="D234" s="650"/>
      <c r="E234" s="650"/>
      <c r="F234" s="651"/>
      <c r="G234" s="106" t="e">
        <f>G437+G476+G584+#REF!+#REF!+G739+#REF!+G892+G915+#REF!+#REF!+G975</f>
        <v>#REF!</v>
      </c>
      <c r="H234" s="106" t="e">
        <f t="shared" si="25"/>
        <v>#REF!</v>
      </c>
      <c r="I234" s="273"/>
      <c r="J234" s="106">
        <v>275441.98</v>
      </c>
      <c r="K234" s="106">
        <v>249694.47</v>
      </c>
      <c r="L234" s="106"/>
      <c r="M234" s="502">
        <f t="shared" si="26"/>
        <v>90.652292726039803</v>
      </c>
      <c r="N234" s="557"/>
      <c r="Q234" s="321"/>
      <c r="R234" s="251"/>
      <c r="S234" s="322"/>
      <c r="T234" s="251"/>
      <c r="U234" s="323"/>
      <c r="V234" s="251"/>
      <c r="W234" s="323"/>
    </row>
    <row r="235" spans="1:23" ht="15" customHeight="1" x14ac:dyDescent="0.25">
      <c r="A235" s="105">
        <v>6</v>
      </c>
      <c r="B235" s="649" t="s">
        <v>392</v>
      </c>
      <c r="C235" s="650"/>
      <c r="D235" s="650"/>
      <c r="E235" s="650"/>
      <c r="F235" s="651"/>
      <c r="G235" s="106" t="e">
        <f>#REF!+#REF!</f>
        <v>#REF!</v>
      </c>
      <c r="H235" s="106" t="e">
        <f t="shared" si="25"/>
        <v>#REF!</v>
      </c>
      <c r="I235" s="273"/>
      <c r="J235" s="106">
        <v>21734.38</v>
      </c>
      <c r="K235" s="106">
        <v>21734.38</v>
      </c>
      <c r="L235" s="106"/>
      <c r="M235" s="502">
        <f t="shared" si="26"/>
        <v>100</v>
      </c>
      <c r="N235" s="557"/>
      <c r="Q235" s="324"/>
      <c r="R235" s="251"/>
      <c r="S235" s="251"/>
      <c r="T235" s="251"/>
      <c r="U235" s="323"/>
      <c r="V235" s="251"/>
      <c r="W235" s="323"/>
    </row>
    <row r="236" spans="1:23" ht="15" customHeight="1" x14ac:dyDescent="0.25">
      <c r="A236" s="105">
        <v>7</v>
      </c>
      <c r="B236" s="649" t="s">
        <v>393</v>
      </c>
      <c r="C236" s="650"/>
      <c r="D236" s="650"/>
      <c r="E236" s="650"/>
      <c r="F236" s="651"/>
      <c r="G236" s="106" t="e">
        <f>G481+#REF!+G526+G559+G641+G661+G684</f>
        <v>#REF!</v>
      </c>
      <c r="H236" s="106" t="e">
        <f t="shared" si="25"/>
        <v>#REF!</v>
      </c>
      <c r="I236" s="273"/>
      <c r="J236" s="106">
        <v>35494</v>
      </c>
      <c r="K236" s="106">
        <v>31754.27</v>
      </c>
      <c r="L236" s="106"/>
      <c r="M236" s="502">
        <f t="shared" si="26"/>
        <v>89.463768524257631</v>
      </c>
      <c r="N236" s="557"/>
      <c r="Q236" s="324"/>
      <c r="R236" s="251"/>
      <c r="S236" s="251"/>
      <c r="T236" s="251"/>
      <c r="U236" s="323"/>
      <c r="V236" s="251"/>
      <c r="W236" s="323"/>
    </row>
    <row r="237" spans="1:23" ht="30" customHeight="1" x14ac:dyDescent="0.25">
      <c r="A237" s="105"/>
      <c r="B237" s="736" t="s">
        <v>451</v>
      </c>
      <c r="C237" s="737"/>
      <c r="D237" s="737"/>
      <c r="E237" s="737"/>
      <c r="F237" s="738"/>
      <c r="G237" s="106">
        <v>0</v>
      </c>
      <c r="H237" s="106">
        <f t="shared" si="25"/>
        <v>0</v>
      </c>
      <c r="I237" s="273"/>
      <c r="J237" s="80"/>
      <c r="K237" s="80"/>
      <c r="L237" s="80"/>
      <c r="M237" s="502"/>
      <c r="N237" s="557"/>
      <c r="Q237" s="324"/>
      <c r="R237" s="251"/>
      <c r="S237" s="251"/>
      <c r="T237" s="251"/>
      <c r="U237" s="323"/>
      <c r="V237" s="251"/>
      <c r="W237" s="323"/>
    </row>
    <row r="238" spans="1:23" ht="24.95" customHeight="1" x14ac:dyDescent="0.25">
      <c r="A238" s="64"/>
      <c r="B238" s="652" t="s">
        <v>394</v>
      </c>
      <c r="C238" s="653"/>
      <c r="D238" s="653"/>
      <c r="E238" s="653"/>
      <c r="F238" s="654"/>
      <c r="G238" s="61" t="e">
        <f>SUM(G231:G237)</f>
        <v>#REF!</v>
      </c>
      <c r="H238" s="106" t="e">
        <f t="shared" si="25"/>
        <v>#REF!</v>
      </c>
      <c r="I238" s="640"/>
      <c r="J238" s="496">
        <f>J231+J232+J233+J234+J235+J236+J237</f>
        <v>2813320.61</v>
      </c>
      <c r="K238" s="496">
        <f>K231+K232+K233+K234+K235+K236+K237</f>
        <v>2795636.35</v>
      </c>
      <c r="L238" s="496"/>
      <c r="M238" s="502">
        <f t="shared" si="26"/>
        <v>99.371409716434712</v>
      </c>
      <c r="N238" s="558"/>
      <c r="Q238" s="321"/>
      <c r="R238" s="251"/>
      <c r="S238" s="322"/>
      <c r="T238" s="251"/>
      <c r="U238" s="325"/>
      <c r="V238" s="326"/>
      <c r="W238" s="325"/>
    </row>
    <row r="239" spans="1:23" ht="30" customHeight="1" x14ac:dyDescent="0.25">
      <c r="A239" s="684"/>
      <c r="B239" s="684"/>
      <c r="C239" s="684"/>
      <c r="D239" s="684"/>
      <c r="E239" s="684"/>
      <c r="F239" s="684"/>
      <c r="G239" s="684"/>
      <c r="H239" s="684"/>
      <c r="I239" s="684"/>
      <c r="J239" s="684"/>
      <c r="K239" s="684"/>
      <c r="L239" s="684"/>
      <c r="M239" s="684"/>
      <c r="N239" s="684"/>
    </row>
    <row r="240" spans="1:23" ht="44.25" customHeight="1" x14ac:dyDescent="0.25">
      <c r="A240" s="732" t="s">
        <v>441</v>
      </c>
      <c r="B240" s="733"/>
      <c r="C240" s="733"/>
      <c r="D240" s="733"/>
      <c r="E240" s="734"/>
      <c r="F240" s="388"/>
      <c r="G240" s="388"/>
      <c r="H240" s="388"/>
      <c r="I240" s="500" t="s">
        <v>508</v>
      </c>
      <c r="J240" s="500" t="s">
        <v>509</v>
      </c>
      <c r="K240" s="494" t="s">
        <v>502</v>
      </c>
      <c r="L240" s="377"/>
      <c r="M240" s="377"/>
      <c r="N240" s="377"/>
    </row>
    <row r="241" spans="1:21" ht="30.75" customHeight="1" x14ac:dyDescent="0.25">
      <c r="A241" s="421" t="s">
        <v>289</v>
      </c>
      <c r="B241" s="421" t="s">
        <v>440</v>
      </c>
      <c r="C241" s="421" t="s">
        <v>442</v>
      </c>
      <c r="D241" s="421" t="s">
        <v>443</v>
      </c>
      <c r="E241" s="421" t="s">
        <v>444</v>
      </c>
      <c r="F241" s="418" t="s">
        <v>453</v>
      </c>
      <c r="G241" s="418" t="s">
        <v>454</v>
      </c>
      <c r="H241" s="418" t="s">
        <v>476</v>
      </c>
      <c r="I241" s="254"/>
      <c r="J241" s="254"/>
      <c r="K241" s="254"/>
      <c r="L241" s="376"/>
      <c r="M241" s="376"/>
      <c r="N241" s="376"/>
    </row>
    <row r="242" spans="1:21" ht="15" customHeight="1" x14ac:dyDescent="0.25">
      <c r="A242" s="105">
        <v>1</v>
      </c>
      <c r="B242" s="105" t="s">
        <v>452</v>
      </c>
      <c r="C242" s="106">
        <v>497416.86</v>
      </c>
      <c r="D242" s="106">
        <v>360235.99</v>
      </c>
      <c r="E242" s="378">
        <f>C242-D242</f>
        <v>137180.87</v>
      </c>
      <c r="F242" s="140">
        <f t="shared" ref="F242:F247" si="27">I219</f>
        <v>0</v>
      </c>
      <c r="G242" s="140" t="e">
        <f>I352+I378+I451+#REF!+I507+I536+I566+#REF!+I602+#REF!+I698+I712+I719+I729+I750+#REF!+I767+I774+I786+I801+I808+I815+I827+I835+I846+I901+#REF!+I950+I970</f>
        <v>#REF!</v>
      </c>
      <c r="H242" s="140" t="e">
        <f>F242-G242</f>
        <v>#REF!</v>
      </c>
      <c r="I242" s="106">
        <f t="shared" ref="I242:I247" si="28">K219</f>
        <v>1287235.3600000001</v>
      </c>
      <c r="J242" s="106">
        <f t="shared" ref="J242:J247" si="29">K231</f>
        <v>1482574.41</v>
      </c>
      <c r="K242" s="106">
        <f t="shared" ref="K242:K247" si="30">I242-J242</f>
        <v>-195339.04999999981</v>
      </c>
      <c r="L242" s="374"/>
      <c r="M242" s="374"/>
      <c r="N242" s="374"/>
    </row>
    <row r="243" spans="1:21" ht="15" customHeight="1" x14ac:dyDescent="0.25">
      <c r="A243" s="105">
        <v>3</v>
      </c>
      <c r="B243" s="105" t="s">
        <v>390</v>
      </c>
      <c r="C243" s="106">
        <v>52404.639999999999</v>
      </c>
      <c r="D243" s="106">
        <v>25960.53</v>
      </c>
      <c r="E243" s="378">
        <f t="shared" ref="E243:E249" si="31">C243-D243</f>
        <v>26444.11</v>
      </c>
      <c r="F243" s="140">
        <f t="shared" si="27"/>
        <v>0</v>
      </c>
      <c r="G243" s="140" t="e">
        <f>I366+I419+I456+I488+#REF!+I545+#REF!+I612+#REF!+I922+I963</f>
        <v>#REF!</v>
      </c>
      <c r="H243" s="140" t="e">
        <f t="shared" ref="H243:H249" si="32">F243-G243</f>
        <v>#REF!</v>
      </c>
      <c r="I243" s="106">
        <f t="shared" si="28"/>
        <v>125671.95000000001</v>
      </c>
      <c r="J243" s="106">
        <f t="shared" si="29"/>
        <v>191534.46</v>
      </c>
      <c r="K243" s="106">
        <f t="shared" si="30"/>
        <v>-65862.50999999998</v>
      </c>
      <c r="L243" s="374"/>
      <c r="M243" s="374"/>
      <c r="N243" s="374"/>
    </row>
    <row r="244" spans="1:21" ht="15" customHeight="1" x14ac:dyDescent="0.25">
      <c r="A244" s="105">
        <v>4</v>
      </c>
      <c r="B244" s="105" t="s">
        <v>391</v>
      </c>
      <c r="C244" s="106">
        <v>220806.22</v>
      </c>
      <c r="D244" s="106">
        <v>255093.63</v>
      </c>
      <c r="E244" s="378">
        <f t="shared" si="31"/>
        <v>-34287.410000000003</v>
      </c>
      <c r="F244" s="140">
        <f t="shared" si="27"/>
        <v>0</v>
      </c>
      <c r="G244" s="140" t="e">
        <f>I426+I465+I495+I516+I552+I572+I591+I619+I648+I678+I691+I734+#REF!+I760+#REF!+I794+#REF!+#REF!+I820+I861+I909+I928</f>
        <v>#REF!</v>
      </c>
      <c r="H244" s="140" t="e">
        <f t="shared" si="32"/>
        <v>#REF!</v>
      </c>
      <c r="I244" s="106">
        <f t="shared" si="28"/>
        <v>524915.21</v>
      </c>
      <c r="J244" s="106">
        <f t="shared" si="29"/>
        <v>818344.36</v>
      </c>
      <c r="K244" s="106">
        <f t="shared" si="30"/>
        <v>-293429.15000000002</v>
      </c>
      <c r="L244" s="374"/>
      <c r="M244" s="374"/>
      <c r="N244" s="374"/>
    </row>
    <row r="245" spans="1:21" ht="15" customHeight="1" x14ac:dyDescent="0.25">
      <c r="A245" s="105">
        <v>5</v>
      </c>
      <c r="B245" s="105" t="s">
        <v>389</v>
      </c>
      <c r="C245" s="106">
        <v>71321.58</v>
      </c>
      <c r="D245" s="106">
        <v>97336.24</v>
      </c>
      <c r="E245" s="378">
        <f t="shared" si="31"/>
        <v>-26014.660000000003</v>
      </c>
      <c r="F245" s="140">
        <f t="shared" si="27"/>
        <v>0</v>
      </c>
      <c r="G245" s="140" t="e">
        <f>I437+I476+I584+#REF!+#REF!+I739+#REF!+I892+I915+#REF!+#REF!+I975</f>
        <v>#REF!</v>
      </c>
      <c r="H245" s="140" t="e">
        <f t="shared" si="32"/>
        <v>#REF!</v>
      </c>
      <c r="I245" s="106">
        <f t="shared" si="28"/>
        <v>291941.75</v>
      </c>
      <c r="J245" s="106">
        <f t="shared" si="29"/>
        <v>249694.47</v>
      </c>
      <c r="K245" s="106">
        <f t="shared" si="30"/>
        <v>42247.28</v>
      </c>
      <c r="L245" s="374"/>
      <c r="M245" s="374"/>
      <c r="N245" s="374"/>
    </row>
    <row r="246" spans="1:21" ht="15" customHeight="1" x14ac:dyDescent="0.25">
      <c r="A246" s="105">
        <v>6</v>
      </c>
      <c r="B246" s="105" t="s">
        <v>392</v>
      </c>
      <c r="C246" s="106">
        <v>912.47</v>
      </c>
      <c r="D246" s="106">
        <v>0</v>
      </c>
      <c r="E246" s="378">
        <f t="shared" si="31"/>
        <v>912.47</v>
      </c>
      <c r="F246" s="140">
        <f t="shared" si="27"/>
        <v>0</v>
      </c>
      <c r="G246" s="140" t="e">
        <f>#REF!+#REF!</f>
        <v>#REF!</v>
      </c>
      <c r="H246" s="140" t="e">
        <f t="shared" si="32"/>
        <v>#REF!</v>
      </c>
      <c r="I246" s="106">
        <f t="shared" si="28"/>
        <v>21734.38</v>
      </c>
      <c r="J246" s="106">
        <f t="shared" si="29"/>
        <v>21734.38</v>
      </c>
      <c r="K246" s="106">
        <f t="shared" si="30"/>
        <v>0</v>
      </c>
      <c r="L246" s="374"/>
      <c r="M246" s="374"/>
      <c r="N246" s="374"/>
    </row>
    <row r="247" spans="1:21" ht="15" customHeight="1" x14ac:dyDescent="0.25">
      <c r="A247" s="105">
        <v>7</v>
      </c>
      <c r="B247" s="105" t="s">
        <v>393</v>
      </c>
      <c r="C247" s="106">
        <v>280</v>
      </c>
      <c r="D247" s="106">
        <v>22976.799999999999</v>
      </c>
      <c r="E247" s="378">
        <f t="shared" si="31"/>
        <v>-22696.799999999999</v>
      </c>
      <c r="F247" s="140">
        <f t="shared" si="27"/>
        <v>0</v>
      </c>
      <c r="G247" s="140" t="e">
        <f>I481+#REF!+I526+I559+I641+I661+I684</f>
        <v>#REF!</v>
      </c>
      <c r="H247" s="140" t="e">
        <f t="shared" si="32"/>
        <v>#REF!</v>
      </c>
      <c r="I247" s="106">
        <f t="shared" si="28"/>
        <v>2773.92</v>
      </c>
      <c r="J247" s="106">
        <f t="shared" si="29"/>
        <v>31754.27</v>
      </c>
      <c r="K247" s="106">
        <f t="shared" si="30"/>
        <v>-28980.35</v>
      </c>
      <c r="L247" s="374"/>
      <c r="M247" s="374"/>
      <c r="N247" s="374"/>
      <c r="O247" s="87"/>
    </row>
    <row r="248" spans="1:21" ht="30" customHeight="1" x14ac:dyDescent="0.25">
      <c r="A248" s="105"/>
      <c r="B248" s="180" t="s">
        <v>451</v>
      </c>
      <c r="C248" s="106"/>
      <c r="D248" s="106"/>
      <c r="E248" s="378"/>
      <c r="F248" s="140">
        <v>0</v>
      </c>
      <c r="G248" s="140">
        <v>0</v>
      </c>
      <c r="H248" s="140">
        <f t="shared" si="32"/>
        <v>0</v>
      </c>
      <c r="I248" s="106">
        <v>692872.57</v>
      </c>
      <c r="J248" s="106">
        <v>0</v>
      </c>
      <c r="K248" s="106"/>
      <c r="L248" s="374"/>
      <c r="M248" s="374"/>
      <c r="N248" s="374"/>
    </row>
    <row r="249" spans="1:21" ht="24.95" customHeight="1" x14ac:dyDescent="0.25">
      <c r="A249" s="375"/>
      <c r="B249" s="379" t="s">
        <v>445</v>
      </c>
      <c r="C249" s="106">
        <v>843141.77</v>
      </c>
      <c r="D249" s="106">
        <v>761603.19</v>
      </c>
      <c r="E249" s="378">
        <f t="shared" si="31"/>
        <v>81538.580000000075</v>
      </c>
      <c r="F249" s="106">
        <f>SUM(F242:F248)</f>
        <v>0</v>
      </c>
      <c r="G249" s="106" t="e">
        <f>SUM(G242:G248)</f>
        <v>#REF!</v>
      </c>
      <c r="H249" s="106" t="e">
        <f t="shared" si="32"/>
        <v>#REF!</v>
      </c>
      <c r="I249" s="496">
        <f>I242+I243+I244+I245+I246+I247+I248</f>
        <v>2947145.1399999997</v>
      </c>
      <c r="J249" s="496">
        <f>SUM(J242:J248)</f>
        <v>2795636.35</v>
      </c>
      <c r="K249" s="496">
        <f>I249-J249</f>
        <v>151508.78999999957</v>
      </c>
      <c r="L249" s="374"/>
      <c r="M249" s="374"/>
      <c r="N249" s="374"/>
    </row>
    <row r="250" spans="1:21" ht="24.95" customHeight="1" x14ac:dyDescent="0.25">
      <c r="A250" s="374"/>
      <c r="B250" s="374"/>
      <c r="C250" s="374"/>
      <c r="D250" s="374"/>
      <c r="E250" s="374"/>
      <c r="F250" s="374"/>
      <c r="G250" s="374"/>
      <c r="H250" s="374"/>
      <c r="I250" s="374"/>
      <c r="J250" s="374"/>
      <c r="K250" s="374"/>
      <c r="L250" s="374"/>
      <c r="M250" s="374"/>
      <c r="N250" s="374"/>
    </row>
    <row r="251" spans="1:21" x14ac:dyDescent="0.25">
      <c r="A251" s="4"/>
      <c r="B251" s="4"/>
      <c r="C251" s="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5"/>
    </row>
    <row r="252" spans="1:21" ht="30" customHeight="1" x14ac:dyDescent="0.25">
      <c r="A252" s="735" t="s">
        <v>499</v>
      </c>
      <c r="B252" s="735"/>
      <c r="C252" s="735"/>
      <c r="D252" s="735"/>
      <c r="E252" s="735"/>
      <c r="F252" s="735"/>
      <c r="G252" s="80"/>
      <c r="H252" s="80"/>
      <c r="I252" s="415"/>
      <c r="J252" s="415"/>
      <c r="K252" s="415"/>
      <c r="L252" s="415"/>
      <c r="M252" s="182"/>
      <c r="N252" s="559"/>
    </row>
    <row r="253" spans="1:21" ht="15" customHeight="1" x14ac:dyDescent="0.25">
      <c r="A253" s="759">
        <v>1</v>
      </c>
      <c r="B253" s="760"/>
      <c r="C253" s="183">
        <v>2</v>
      </c>
      <c r="D253" s="183">
        <v>3</v>
      </c>
      <c r="E253" s="419">
        <v>4</v>
      </c>
      <c r="F253" s="183">
        <v>2</v>
      </c>
      <c r="G253" s="183">
        <v>3</v>
      </c>
      <c r="H253" s="183">
        <v>4</v>
      </c>
      <c r="I253" s="183">
        <v>2</v>
      </c>
      <c r="J253" s="183">
        <v>3</v>
      </c>
      <c r="K253" s="183">
        <v>4</v>
      </c>
      <c r="L253" s="183">
        <v>5</v>
      </c>
      <c r="M253" s="183">
        <v>6</v>
      </c>
      <c r="N253" s="560"/>
    </row>
    <row r="254" spans="1:21" ht="37.5" customHeight="1" x14ac:dyDescent="0.25">
      <c r="A254" s="64" t="s">
        <v>5</v>
      </c>
      <c r="B254" s="724" t="s">
        <v>138</v>
      </c>
      <c r="C254" s="725"/>
      <c r="D254" s="422" t="s">
        <v>424</v>
      </c>
      <c r="E254" s="422" t="s">
        <v>139</v>
      </c>
      <c r="F254" s="422" t="s">
        <v>425</v>
      </c>
      <c r="G254" s="178" t="s">
        <v>446</v>
      </c>
      <c r="H254" s="178" t="s">
        <v>447</v>
      </c>
      <c r="I254" s="178" t="s">
        <v>505</v>
      </c>
      <c r="J254" s="178" t="s">
        <v>506</v>
      </c>
      <c r="K254" s="178" t="s">
        <v>507</v>
      </c>
      <c r="L254" s="418" t="s">
        <v>518</v>
      </c>
      <c r="M254" s="418" t="s">
        <v>503</v>
      </c>
      <c r="N254" s="561"/>
      <c r="U254" s="80"/>
    </row>
    <row r="255" spans="1:21" x14ac:dyDescent="0.25">
      <c r="A255" s="281" t="s">
        <v>140</v>
      </c>
      <c r="B255" s="726" t="s">
        <v>409</v>
      </c>
      <c r="C255" s="727"/>
      <c r="D255" s="352">
        <f>SUM(D256:D257)</f>
        <v>149208.44</v>
      </c>
      <c r="E255" s="272">
        <f>SUM(E256:E257)</f>
        <v>268079.25</v>
      </c>
      <c r="F255" s="282">
        <f>SUM(F256:F257)</f>
        <v>131481.10999999999</v>
      </c>
      <c r="G255" s="282">
        <f>G256+G257</f>
        <v>301548</v>
      </c>
      <c r="H255" s="282">
        <f>G255/2</f>
        <v>150774</v>
      </c>
      <c r="I255" s="282">
        <f>I256+I257</f>
        <v>426271.87</v>
      </c>
      <c r="J255" s="282">
        <f>SUM(J256:J257)</f>
        <v>476966</v>
      </c>
      <c r="K255" s="282">
        <f>K256+K257</f>
        <v>474351.84</v>
      </c>
      <c r="L255" s="282">
        <f>K255/I255*100</f>
        <v>111.27917964654812</v>
      </c>
      <c r="M255" s="504">
        <f>K255/J255*100</f>
        <v>99.451919004708927</v>
      </c>
      <c r="N255" s="538"/>
    </row>
    <row r="256" spans="1:21" x14ac:dyDescent="0.25">
      <c r="A256" s="20" t="s">
        <v>141</v>
      </c>
      <c r="B256" s="718" t="s">
        <v>142</v>
      </c>
      <c r="C256" s="719"/>
      <c r="D256" s="353">
        <v>9916.81</v>
      </c>
      <c r="E256" s="17">
        <v>20783.05</v>
      </c>
      <c r="F256" s="28">
        <v>10325.75</v>
      </c>
      <c r="G256" s="28">
        <v>16000</v>
      </c>
      <c r="H256" s="409">
        <f t="shared" ref="H256:H285" si="33">G256/2</f>
        <v>8000</v>
      </c>
      <c r="I256" s="28">
        <v>37399.620000000003</v>
      </c>
      <c r="J256" s="28">
        <v>34703</v>
      </c>
      <c r="K256" s="28">
        <v>46232.52</v>
      </c>
      <c r="L256" s="409">
        <f t="shared" ref="L256:L285" si="34">K256/I256*100</f>
        <v>123.61761964426374</v>
      </c>
      <c r="M256" s="604">
        <f t="shared" ref="M256:M285" si="35">K256/J256*100</f>
        <v>133.22341007982018</v>
      </c>
      <c r="N256" s="531"/>
      <c r="O256" s="87"/>
    </row>
    <row r="257" spans="1:22" x14ac:dyDescent="0.25">
      <c r="A257" s="20" t="s">
        <v>143</v>
      </c>
      <c r="B257" s="718" t="s">
        <v>144</v>
      </c>
      <c r="C257" s="719"/>
      <c r="D257" s="353">
        <v>139291.63</v>
      </c>
      <c r="E257" s="17">
        <v>247296.2</v>
      </c>
      <c r="F257" s="28">
        <v>121155.36</v>
      </c>
      <c r="G257" s="28">
        <v>285548</v>
      </c>
      <c r="H257" s="409">
        <f t="shared" si="33"/>
        <v>142774</v>
      </c>
      <c r="I257" s="28">
        <v>388872.25</v>
      </c>
      <c r="J257" s="28">
        <v>442263</v>
      </c>
      <c r="K257" s="28">
        <v>428119.32</v>
      </c>
      <c r="L257" s="409">
        <f t="shared" si="34"/>
        <v>110.09253553062734</v>
      </c>
      <c r="M257" s="604">
        <f t="shared" si="35"/>
        <v>96.801975295242883</v>
      </c>
      <c r="N257" s="531"/>
      <c r="O257" s="87"/>
    </row>
    <row r="258" spans="1:22" x14ac:dyDescent="0.25">
      <c r="A258" s="281" t="s">
        <v>145</v>
      </c>
      <c r="B258" s="720" t="s">
        <v>146</v>
      </c>
      <c r="C258" s="721"/>
      <c r="D258" s="354">
        <f>SUM(D259)</f>
        <v>2654.46</v>
      </c>
      <c r="E258" s="272">
        <f>SUM(E259)</f>
        <v>3318.1</v>
      </c>
      <c r="F258" s="282">
        <f>SUM(F259)</f>
        <v>2645.63</v>
      </c>
      <c r="G258" s="282">
        <f>SUM(G259)</f>
        <v>3320</v>
      </c>
      <c r="H258" s="282">
        <f t="shared" si="33"/>
        <v>1660</v>
      </c>
      <c r="I258" s="282">
        <f>I259</f>
        <v>3320</v>
      </c>
      <c r="J258" s="282">
        <f>J259</f>
        <v>4016</v>
      </c>
      <c r="K258" s="282">
        <f>K259</f>
        <v>4016</v>
      </c>
      <c r="L258" s="282">
        <f t="shared" si="34"/>
        <v>120.96385542168674</v>
      </c>
      <c r="M258" s="504">
        <f t="shared" si="35"/>
        <v>100</v>
      </c>
      <c r="N258" s="538"/>
      <c r="O258" s="87"/>
    </row>
    <row r="259" spans="1:22" x14ac:dyDescent="0.25">
      <c r="A259" s="20" t="s">
        <v>147</v>
      </c>
      <c r="B259" s="718" t="s">
        <v>148</v>
      </c>
      <c r="C259" s="719"/>
      <c r="D259" s="353">
        <v>2654.46</v>
      </c>
      <c r="E259" s="17">
        <v>3318.1</v>
      </c>
      <c r="F259" s="28">
        <v>2645.63</v>
      </c>
      <c r="G259" s="28">
        <v>3320</v>
      </c>
      <c r="H259" s="409">
        <f t="shared" si="33"/>
        <v>1660</v>
      </c>
      <c r="I259" s="28">
        <v>3320</v>
      </c>
      <c r="J259" s="28">
        <v>4016</v>
      </c>
      <c r="K259" s="28">
        <v>4016</v>
      </c>
      <c r="L259" s="409">
        <f t="shared" si="34"/>
        <v>120.96385542168674</v>
      </c>
      <c r="M259" s="604">
        <f t="shared" si="35"/>
        <v>100</v>
      </c>
      <c r="N259" s="531"/>
      <c r="O259" s="87"/>
    </row>
    <row r="260" spans="1:22" x14ac:dyDescent="0.25">
      <c r="A260" s="281" t="s">
        <v>149</v>
      </c>
      <c r="B260" s="720" t="s">
        <v>150</v>
      </c>
      <c r="C260" s="721"/>
      <c r="D260" s="354">
        <f>SUM(D261)</f>
        <v>21404.85</v>
      </c>
      <c r="E260" s="272">
        <f>SUM(E261)</f>
        <v>55079.9</v>
      </c>
      <c r="F260" s="282">
        <f>SUM(F261)</f>
        <v>35699.760000000002</v>
      </c>
      <c r="G260" s="282">
        <f>SUM(G261)</f>
        <v>76000</v>
      </c>
      <c r="H260" s="282">
        <f t="shared" si="33"/>
        <v>38000</v>
      </c>
      <c r="I260" s="282">
        <f>I261</f>
        <v>96673.97</v>
      </c>
      <c r="J260" s="282">
        <f>J261</f>
        <v>113140</v>
      </c>
      <c r="K260" s="282">
        <f>K261</f>
        <v>104427.87</v>
      </c>
      <c r="L260" s="282">
        <f t="shared" si="34"/>
        <v>108.02066988663029</v>
      </c>
      <c r="M260" s="504">
        <f t="shared" si="35"/>
        <v>92.299690648753753</v>
      </c>
      <c r="N260" s="538"/>
      <c r="O260" s="87"/>
    </row>
    <row r="261" spans="1:22" x14ac:dyDescent="0.25">
      <c r="A261" s="20" t="s">
        <v>151</v>
      </c>
      <c r="B261" s="718" t="s">
        <v>152</v>
      </c>
      <c r="C261" s="719"/>
      <c r="D261" s="353">
        <v>21404.85</v>
      </c>
      <c r="E261" s="17">
        <v>55079.9</v>
      </c>
      <c r="F261" s="28">
        <v>35699.760000000002</v>
      </c>
      <c r="G261" s="28">
        <v>76000</v>
      </c>
      <c r="H261" s="409">
        <f t="shared" si="33"/>
        <v>38000</v>
      </c>
      <c r="I261" s="28">
        <v>96673.97</v>
      </c>
      <c r="J261" s="28">
        <v>113140</v>
      </c>
      <c r="K261" s="28">
        <v>104427.87</v>
      </c>
      <c r="L261" s="409">
        <f t="shared" si="34"/>
        <v>108.02066988663029</v>
      </c>
      <c r="M261" s="604">
        <f t="shared" si="35"/>
        <v>92.299690648753753</v>
      </c>
      <c r="N261" s="531"/>
      <c r="O261" s="87"/>
    </row>
    <row r="262" spans="1:22" x14ac:dyDescent="0.25">
      <c r="A262" s="281" t="s">
        <v>153</v>
      </c>
      <c r="B262" s="720" t="s">
        <v>154</v>
      </c>
      <c r="C262" s="721"/>
      <c r="D262" s="354">
        <f>SUM(D263:D264)</f>
        <v>94609.53</v>
      </c>
      <c r="E262" s="272">
        <f>SUM(E263:E264)</f>
        <v>122942.40000000001</v>
      </c>
      <c r="F262" s="282">
        <f>SUM(F263:F264)</f>
        <v>108810.34</v>
      </c>
      <c r="G262" s="282">
        <f>G263+G264</f>
        <v>151110</v>
      </c>
      <c r="H262" s="282">
        <f t="shared" si="33"/>
        <v>75555</v>
      </c>
      <c r="I262" s="282">
        <f>I263+I264</f>
        <v>225036.87</v>
      </c>
      <c r="J262" s="282">
        <f>SUM(J263:J264)</f>
        <v>229938</v>
      </c>
      <c r="K262" s="282">
        <f>K263+K264</f>
        <v>231269.75</v>
      </c>
      <c r="L262" s="282">
        <f t="shared" si="34"/>
        <v>102.76971502492015</v>
      </c>
      <c r="M262" s="504">
        <f t="shared" si="35"/>
        <v>100.57917786533761</v>
      </c>
      <c r="N262" s="538"/>
      <c r="O262" s="87"/>
    </row>
    <row r="263" spans="1:22" x14ac:dyDescent="0.25">
      <c r="A263" s="20" t="s">
        <v>155</v>
      </c>
      <c r="B263" s="718" t="s">
        <v>156</v>
      </c>
      <c r="C263" s="719"/>
      <c r="D263" s="353">
        <v>23829.64</v>
      </c>
      <c r="E263" s="17">
        <v>15926.6</v>
      </c>
      <c r="F263" s="28">
        <v>23921.09</v>
      </c>
      <c r="G263" s="28">
        <v>30660</v>
      </c>
      <c r="H263" s="409">
        <f t="shared" si="33"/>
        <v>15330</v>
      </c>
      <c r="I263" s="28">
        <v>42931.11</v>
      </c>
      <c r="J263" s="28">
        <v>42877</v>
      </c>
      <c r="K263" s="28">
        <v>49156.25</v>
      </c>
      <c r="L263" s="409">
        <f t="shared" si="34"/>
        <v>114.50030059786481</v>
      </c>
      <c r="M263" s="604">
        <f t="shared" si="35"/>
        <v>114.64479791030155</v>
      </c>
      <c r="N263" s="531"/>
      <c r="O263" s="87"/>
    </row>
    <row r="264" spans="1:22" x14ac:dyDescent="0.25">
      <c r="A264" s="20" t="s">
        <v>157</v>
      </c>
      <c r="B264" s="718" t="s">
        <v>158</v>
      </c>
      <c r="C264" s="719"/>
      <c r="D264" s="353">
        <v>70779.89</v>
      </c>
      <c r="E264" s="17">
        <v>107015.8</v>
      </c>
      <c r="F264" s="28">
        <v>84889.25</v>
      </c>
      <c r="G264" s="28">
        <v>120450</v>
      </c>
      <c r="H264" s="409">
        <f t="shared" si="33"/>
        <v>60225</v>
      </c>
      <c r="I264" s="28">
        <v>182105.76</v>
      </c>
      <c r="J264" s="28">
        <v>187061</v>
      </c>
      <c r="K264" s="28">
        <v>182113.5</v>
      </c>
      <c r="L264" s="409">
        <f t="shared" si="34"/>
        <v>100.00425027742122</v>
      </c>
      <c r="M264" s="604">
        <f t="shared" si="35"/>
        <v>97.35514083641165</v>
      </c>
      <c r="N264" s="531"/>
      <c r="O264" s="87"/>
      <c r="P264" s="87"/>
      <c r="Q264" s="87"/>
      <c r="R264" s="87"/>
      <c r="S264" s="87"/>
      <c r="T264" s="87"/>
      <c r="U264" s="408"/>
      <c r="V264" s="408"/>
    </row>
    <row r="265" spans="1:22" x14ac:dyDescent="0.25">
      <c r="A265" s="281" t="s">
        <v>159</v>
      </c>
      <c r="B265" s="720" t="s">
        <v>160</v>
      </c>
      <c r="C265" s="721"/>
      <c r="D265" s="354">
        <f>SUM(D266:D267)</f>
        <v>31032.92</v>
      </c>
      <c r="E265" s="272">
        <f>SUM(E266:E267)</f>
        <v>41144</v>
      </c>
      <c r="F265" s="282">
        <f>SUM(F266:F267)</f>
        <v>12080.7</v>
      </c>
      <c r="G265" s="282">
        <f>G266+G267</f>
        <v>31100</v>
      </c>
      <c r="H265" s="282">
        <f t="shared" si="33"/>
        <v>15550</v>
      </c>
      <c r="I265" s="282">
        <f>I266+I267</f>
        <v>47720.959999999999</v>
      </c>
      <c r="J265" s="282">
        <f>SUM(J266:J267)</f>
        <v>77385</v>
      </c>
      <c r="K265" s="282">
        <f>K266+K267</f>
        <v>73318.5</v>
      </c>
      <c r="L265" s="282">
        <f t="shared" si="34"/>
        <v>153.64003574110831</v>
      </c>
      <c r="M265" s="504">
        <f t="shared" si="35"/>
        <v>94.745105640628026</v>
      </c>
      <c r="N265" s="538"/>
      <c r="O265" s="87"/>
      <c r="P265" s="87"/>
      <c r="Q265" s="87"/>
      <c r="R265" s="87"/>
      <c r="S265" s="87"/>
      <c r="T265" s="87"/>
      <c r="U265" s="87"/>
      <c r="V265" s="87"/>
    </row>
    <row r="266" spans="1:22" x14ac:dyDescent="0.25">
      <c r="A266" s="20" t="s">
        <v>161</v>
      </c>
      <c r="B266" s="718" t="s">
        <v>162</v>
      </c>
      <c r="C266" s="719"/>
      <c r="D266" s="353">
        <v>26204.84</v>
      </c>
      <c r="E266" s="17">
        <v>33180.699999999997</v>
      </c>
      <c r="F266" s="28">
        <v>7337.07</v>
      </c>
      <c r="G266" s="28">
        <v>31100</v>
      </c>
      <c r="H266" s="409">
        <f t="shared" si="33"/>
        <v>15550</v>
      </c>
      <c r="I266" s="28">
        <v>44353.72</v>
      </c>
      <c r="J266" s="28">
        <v>70395</v>
      </c>
      <c r="K266" s="28">
        <v>66901.31</v>
      </c>
      <c r="L266" s="409">
        <f t="shared" si="34"/>
        <v>150.83584871798803</v>
      </c>
      <c r="M266" s="604">
        <f t="shared" si="35"/>
        <v>95.0370196746928</v>
      </c>
      <c r="N266" s="531"/>
      <c r="O266" s="87"/>
      <c r="P266" s="87"/>
      <c r="Q266" s="87"/>
      <c r="R266" s="87"/>
      <c r="S266" s="87"/>
      <c r="T266" s="87"/>
      <c r="U266" s="87"/>
      <c r="V266" s="87"/>
    </row>
    <row r="267" spans="1:22" x14ac:dyDescent="0.25">
      <c r="A267" s="20" t="s">
        <v>163</v>
      </c>
      <c r="B267" s="718" t="s">
        <v>164</v>
      </c>
      <c r="C267" s="719"/>
      <c r="D267" s="353">
        <v>4828.08</v>
      </c>
      <c r="E267" s="17">
        <v>7963.3</v>
      </c>
      <c r="F267" s="28">
        <v>4743.63</v>
      </c>
      <c r="G267" s="28">
        <v>0</v>
      </c>
      <c r="H267" s="409">
        <f t="shared" si="33"/>
        <v>0</v>
      </c>
      <c r="I267" s="28">
        <v>3367.24</v>
      </c>
      <c r="J267" s="28">
        <v>6990</v>
      </c>
      <c r="K267" s="28">
        <v>6417.19</v>
      </c>
      <c r="L267" s="409">
        <f t="shared" si="34"/>
        <v>190.57714923795155</v>
      </c>
      <c r="M267" s="604">
        <f t="shared" si="35"/>
        <v>91.805293276108728</v>
      </c>
      <c r="N267" s="531"/>
      <c r="O267" s="87"/>
      <c r="P267" s="87"/>
      <c r="Q267" s="87"/>
      <c r="R267" s="87"/>
      <c r="S267" s="87"/>
      <c r="T267" s="87"/>
      <c r="U267" s="87"/>
      <c r="V267" s="87"/>
    </row>
    <row r="268" spans="1:22" x14ac:dyDescent="0.25">
      <c r="A268" s="281" t="s">
        <v>165</v>
      </c>
      <c r="B268" s="728" t="s">
        <v>410</v>
      </c>
      <c r="C268" s="729"/>
      <c r="D268" s="352">
        <f>SUM(D269:D272)</f>
        <v>211354.46000000002</v>
      </c>
      <c r="E268" s="272">
        <f>SUM(E269:E272)</f>
        <v>637426.26</v>
      </c>
      <c r="F268" s="282">
        <f>SUM(F269:F272)</f>
        <v>225637.09999999998</v>
      </c>
      <c r="G268" s="282">
        <f>G269+G270+G271+G272</f>
        <v>830012</v>
      </c>
      <c r="H268" s="282">
        <f t="shared" si="33"/>
        <v>415006</v>
      </c>
      <c r="I268" s="282">
        <f>I269+I270+I271+I272</f>
        <v>660071.53</v>
      </c>
      <c r="J268" s="282">
        <f>SUM(J269:J272)</f>
        <v>1069445.3799999999</v>
      </c>
      <c r="K268" s="282">
        <f>K269+K270+K271+K272</f>
        <v>1064433.3599999999</v>
      </c>
      <c r="L268" s="282">
        <f t="shared" si="34"/>
        <v>161.26030462183391</v>
      </c>
      <c r="M268" s="504">
        <f t="shared" si="35"/>
        <v>99.531343994398298</v>
      </c>
      <c r="N268" s="538"/>
      <c r="O268" s="87"/>
      <c r="P268" s="87"/>
      <c r="Q268" s="87"/>
      <c r="R268" s="87"/>
      <c r="S268" s="87"/>
      <c r="T268" s="87"/>
      <c r="U268" s="87"/>
      <c r="V268" s="87"/>
    </row>
    <row r="269" spans="1:22" x14ac:dyDescent="0.25">
      <c r="A269" s="20" t="s">
        <v>166</v>
      </c>
      <c r="B269" s="718" t="s">
        <v>167</v>
      </c>
      <c r="C269" s="719"/>
      <c r="D269" s="353">
        <v>67549.19</v>
      </c>
      <c r="E269" s="17">
        <v>371623.7</v>
      </c>
      <c r="F269" s="28">
        <v>133565.35999999999</v>
      </c>
      <c r="G269" s="28">
        <v>472000</v>
      </c>
      <c r="H269" s="409">
        <f t="shared" si="33"/>
        <v>236000</v>
      </c>
      <c r="I269" s="28">
        <v>119168.66</v>
      </c>
      <c r="J269" s="28">
        <v>626445</v>
      </c>
      <c r="K269" s="28">
        <v>627253.96</v>
      </c>
      <c r="L269" s="409">
        <f t="shared" si="34"/>
        <v>526.35815490415007</v>
      </c>
      <c r="M269" s="604">
        <f t="shared" si="35"/>
        <v>100.129135039788</v>
      </c>
      <c r="N269" s="531"/>
      <c r="O269" s="87"/>
      <c r="P269" s="87"/>
      <c r="Q269" s="87"/>
      <c r="R269" s="87"/>
      <c r="S269" s="87"/>
      <c r="T269" s="87"/>
      <c r="U269" s="408"/>
      <c r="V269" s="408"/>
    </row>
    <row r="270" spans="1:22" x14ac:dyDescent="0.25">
      <c r="A270" s="20" t="s">
        <v>168</v>
      </c>
      <c r="B270" s="718" t="s">
        <v>169</v>
      </c>
      <c r="C270" s="719"/>
      <c r="D270" s="353">
        <v>57392.01</v>
      </c>
      <c r="E270" s="17">
        <v>67688.5</v>
      </c>
      <c r="F270" s="28">
        <v>27556.27</v>
      </c>
      <c r="G270" s="28">
        <v>56800</v>
      </c>
      <c r="H270" s="409">
        <f t="shared" si="33"/>
        <v>28400</v>
      </c>
      <c r="I270" s="28">
        <v>74059.149999999994</v>
      </c>
      <c r="J270" s="28">
        <v>64300</v>
      </c>
      <c r="K270" s="28">
        <v>61880.04</v>
      </c>
      <c r="L270" s="409">
        <f t="shared" si="34"/>
        <v>83.554888221104349</v>
      </c>
      <c r="M270" s="604">
        <f t="shared" si="35"/>
        <v>96.23645412130638</v>
      </c>
      <c r="N270" s="531"/>
      <c r="O270" s="87"/>
      <c r="P270" s="87"/>
      <c r="Q270" s="87"/>
      <c r="R270" s="87"/>
      <c r="S270" s="87"/>
      <c r="T270" s="87"/>
      <c r="U270" s="87"/>
      <c r="V270" s="87"/>
    </row>
    <row r="271" spans="1:22" x14ac:dyDescent="0.25">
      <c r="A271" s="20" t="s">
        <v>170</v>
      </c>
      <c r="B271" s="718" t="s">
        <v>171</v>
      </c>
      <c r="C271" s="719"/>
      <c r="D271" s="353">
        <v>36235.730000000003</v>
      </c>
      <c r="E271" s="17">
        <v>114141.4</v>
      </c>
      <c r="F271" s="28">
        <v>26916.34</v>
      </c>
      <c r="G271" s="28">
        <v>126700</v>
      </c>
      <c r="H271" s="409">
        <f t="shared" si="33"/>
        <v>63350</v>
      </c>
      <c r="I271" s="28">
        <v>142535.59</v>
      </c>
      <c r="J271" s="28">
        <v>158868</v>
      </c>
      <c r="K271" s="28">
        <v>157204.74</v>
      </c>
      <c r="L271" s="409">
        <f t="shared" si="34"/>
        <v>110.2915699861347</v>
      </c>
      <c r="M271" s="604">
        <f t="shared" si="35"/>
        <v>98.953055366719539</v>
      </c>
      <c r="N271" s="531"/>
      <c r="O271" s="87"/>
      <c r="P271" s="87"/>
      <c r="Q271" s="87"/>
      <c r="R271" s="87"/>
      <c r="S271" s="87"/>
      <c r="T271" s="87"/>
      <c r="U271" s="408"/>
      <c r="V271" s="408"/>
    </row>
    <row r="272" spans="1:22" x14ac:dyDescent="0.25">
      <c r="A272" s="20" t="s">
        <v>172</v>
      </c>
      <c r="B272" s="125" t="s">
        <v>517</v>
      </c>
      <c r="C272" s="20"/>
      <c r="D272" s="353">
        <v>50177.53</v>
      </c>
      <c r="E272" s="17">
        <v>83972.66</v>
      </c>
      <c r="F272" s="28">
        <v>37599.129999999997</v>
      </c>
      <c r="G272" s="28">
        <v>174512</v>
      </c>
      <c r="H272" s="409">
        <f t="shared" si="33"/>
        <v>87256</v>
      </c>
      <c r="I272" s="28">
        <v>324308.13</v>
      </c>
      <c r="J272" s="28">
        <v>219832.38</v>
      </c>
      <c r="K272" s="28">
        <v>218094.62</v>
      </c>
      <c r="L272" s="409">
        <f t="shared" si="34"/>
        <v>67.249199087300099</v>
      </c>
      <c r="M272" s="604">
        <f t="shared" si="35"/>
        <v>99.209506806958998</v>
      </c>
      <c r="N272" s="531"/>
      <c r="O272" s="87"/>
      <c r="P272" s="87"/>
      <c r="Q272" s="87"/>
      <c r="R272" s="87"/>
      <c r="S272" s="87"/>
      <c r="T272" s="87"/>
      <c r="U272" s="408"/>
      <c r="V272" s="408"/>
    </row>
    <row r="273" spans="1:22" x14ac:dyDescent="0.25">
      <c r="A273" s="281" t="s">
        <v>174</v>
      </c>
      <c r="B273" s="720" t="s">
        <v>175</v>
      </c>
      <c r="C273" s="721"/>
      <c r="D273" s="354">
        <f>SUM(D274)</f>
        <v>3226.64</v>
      </c>
      <c r="E273" s="272">
        <f>SUM(E274)</f>
        <v>18713.599999999999</v>
      </c>
      <c r="F273" s="282">
        <f>SUM(F274)</f>
        <v>18982.73</v>
      </c>
      <c r="G273" s="282">
        <f>SUM(G274)</f>
        <v>19350</v>
      </c>
      <c r="H273" s="282">
        <f t="shared" si="33"/>
        <v>9675</v>
      </c>
      <c r="I273" s="282">
        <f>I274</f>
        <v>15453.61</v>
      </c>
      <c r="J273" s="282">
        <f>J274</f>
        <v>26431</v>
      </c>
      <c r="K273" s="282">
        <f>K274</f>
        <v>26127.66</v>
      </c>
      <c r="L273" s="282">
        <f t="shared" si="34"/>
        <v>169.07156321403218</v>
      </c>
      <c r="M273" s="504">
        <f t="shared" si="35"/>
        <v>98.852332488365931</v>
      </c>
      <c r="N273" s="538"/>
      <c r="O273" s="87"/>
      <c r="P273" s="87"/>
      <c r="Q273" s="87"/>
      <c r="R273" s="87"/>
      <c r="S273" s="87"/>
      <c r="T273" s="87"/>
      <c r="U273" s="87"/>
      <c r="V273" s="87"/>
    </row>
    <row r="274" spans="1:22" x14ac:dyDescent="0.25">
      <c r="A274" s="20" t="s">
        <v>176</v>
      </c>
      <c r="B274" s="718" t="s">
        <v>177</v>
      </c>
      <c r="C274" s="719"/>
      <c r="D274" s="353">
        <v>3226.64</v>
      </c>
      <c r="E274" s="17">
        <v>18713.599999999999</v>
      </c>
      <c r="F274" s="28">
        <v>18982.73</v>
      </c>
      <c r="G274" s="28">
        <v>19350</v>
      </c>
      <c r="H274" s="409">
        <f t="shared" si="33"/>
        <v>9675</v>
      </c>
      <c r="I274" s="28">
        <v>15453.61</v>
      </c>
      <c r="J274" s="28">
        <v>26431</v>
      </c>
      <c r="K274" s="28">
        <v>26127.66</v>
      </c>
      <c r="L274" s="409">
        <f t="shared" si="34"/>
        <v>169.07156321403218</v>
      </c>
      <c r="M274" s="604">
        <f t="shared" si="35"/>
        <v>98.852332488365931</v>
      </c>
      <c r="N274" s="531"/>
      <c r="O274" s="87"/>
      <c r="P274" s="87"/>
      <c r="Q274" s="87"/>
      <c r="R274" s="87"/>
      <c r="S274" s="87"/>
      <c r="T274" s="87"/>
      <c r="U274" s="87"/>
      <c r="V274" s="87"/>
    </row>
    <row r="275" spans="1:22" x14ac:dyDescent="0.25">
      <c r="A275" s="281" t="s">
        <v>178</v>
      </c>
      <c r="B275" s="720" t="s">
        <v>179</v>
      </c>
      <c r="C275" s="721"/>
      <c r="D275" s="354">
        <f>SUM(D276:D278)</f>
        <v>34113.440000000002</v>
      </c>
      <c r="E275" s="272">
        <f>SUM(E276:E278)</f>
        <v>183157.9</v>
      </c>
      <c r="F275" s="282">
        <f>SUM(F276:F278)</f>
        <v>38486.639999999999</v>
      </c>
      <c r="G275" s="282">
        <f>G276+G277+G278</f>
        <v>90780</v>
      </c>
      <c r="H275" s="282">
        <f t="shared" si="33"/>
        <v>45390</v>
      </c>
      <c r="I275" s="282">
        <f>I276+I277+I278</f>
        <v>152073.39000000001</v>
      </c>
      <c r="J275" s="282">
        <f>J276+J277+J278</f>
        <v>135111.23000000001</v>
      </c>
      <c r="K275" s="282">
        <f>K276+K277+K278</f>
        <v>141402.97</v>
      </c>
      <c r="L275" s="282">
        <f t="shared" si="34"/>
        <v>92.983374671926484</v>
      </c>
      <c r="M275" s="504">
        <f t="shared" si="35"/>
        <v>104.65671136292667</v>
      </c>
      <c r="N275" s="538"/>
      <c r="O275" s="87"/>
      <c r="P275" s="87"/>
      <c r="Q275" s="87"/>
      <c r="R275" s="87"/>
      <c r="S275" s="87"/>
      <c r="T275" s="87"/>
      <c r="U275" s="87"/>
      <c r="V275" s="87"/>
    </row>
    <row r="276" spans="1:22" x14ac:dyDescent="0.25">
      <c r="A276" s="20" t="s">
        <v>180</v>
      </c>
      <c r="B276" s="718" t="s">
        <v>181</v>
      </c>
      <c r="C276" s="719"/>
      <c r="D276" s="353">
        <v>17867.97</v>
      </c>
      <c r="E276" s="17">
        <v>39153.1</v>
      </c>
      <c r="F276" s="28">
        <v>17107.419999999998</v>
      </c>
      <c r="G276" s="28">
        <v>39150</v>
      </c>
      <c r="H276" s="409">
        <f t="shared" si="33"/>
        <v>19575</v>
      </c>
      <c r="I276" s="28">
        <v>39210</v>
      </c>
      <c r="J276" s="28">
        <v>51200</v>
      </c>
      <c r="K276" s="28">
        <v>46200</v>
      </c>
      <c r="L276" s="409">
        <f t="shared" si="34"/>
        <v>117.82708492731446</v>
      </c>
      <c r="M276" s="604">
        <f t="shared" si="35"/>
        <v>90.234375</v>
      </c>
      <c r="N276" s="531"/>
      <c r="O276" s="87"/>
      <c r="P276" s="87"/>
      <c r="Q276" s="87"/>
      <c r="R276" s="87"/>
      <c r="S276" s="87"/>
      <c r="T276" s="87"/>
      <c r="U276" s="87"/>
      <c r="V276" s="87"/>
    </row>
    <row r="277" spans="1:22" x14ac:dyDescent="0.25">
      <c r="A277" s="20" t="s">
        <v>182</v>
      </c>
      <c r="B277" s="718" t="s">
        <v>183</v>
      </c>
      <c r="C277" s="719"/>
      <c r="D277" s="353">
        <v>10538.39</v>
      </c>
      <c r="E277" s="17">
        <v>132723.4</v>
      </c>
      <c r="F277" s="28">
        <v>9574.76</v>
      </c>
      <c r="G277" s="28">
        <v>39830</v>
      </c>
      <c r="H277" s="409">
        <f t="shared" si="33"/>
        <v>19915</v>
      </c>
      <c r="I277" s="28">
        <v>69385.960000000006</v>
      </c>
      <c r="J277" s="28">
        <v>64511.23</v>
      </c>
      <c r="K277" s="28">
        <v>76402.97</v>
      </c>
      <c r="L277" s="409">
        <f t="shared" si="34"/>
        <v>110.11301133543444</v>
      </c>
      <c r="M277" s="604">
        <f t="shared" si="35"/>
        <v>118.4335967551696</v>
      </c>
      <c r="N277" s="531"/>
      <c r="O277" s="87"/>
      <c r="P277" s="87"/>
      <c r="Q277" s="87"/>
      <c r="R277" s="87"/>
      <c r="S277" s="87"/>
      <c r="T277" s="87"/>
      <c r="U277" s="408"/>
      <c r="V277" s="408"/>
    </row>
    <row r="278" spans="1:22" x14ac:dyDescent="0.25">
      <c r="A278" s="20" t="s">
        <v>184</v>
      </c>
      <c r="B278" s="718" t="s">
        <v>185</v>
      </c>
      <c r="C278" s="719"/>
      <c r="D278" s="353">
        <v>5707.08</v>
      </c>
      <c r="E278" s="17">
        <v>11281.4</v>
      </c>
      <c r="F278" s="28">
        <v>11804.46</v>
      </c>
      <c r="G278" s="28">
        <v>11800</v>
      </c>
      <c r="H278" s="409">
        <f t="shared" si="33"/>
        <v>5900</v>
      </c>
      <c r="I278" s="28">
        <v>43477.43</v>
      </c>
      <c r="J278" s="28">
        <v>19400</v>
      </c>
      <c r="K278" s="28">
        <v>18800</v>
      </c>
      <c r="L278" s="409">
        <f t="shared" si="34"/>
        <v>43.240826332191205</v>
      </c>
      <c r="M278" s="604">
        <f t="shared" si="35"/>
        <v>96.907216494845358</v>
      </c>
      <c r="N278" s="531"/>
      <c r="O278" s="87"/>
      <c r="P278" s="87"/>
      <c r="Q278" s="87"/>
      <c r="R278" s="87"/>
      <c r="S278" s="87"/>
      <c r="T278" s="87"/>
      <c r="U278" s="87"/>
      <c r="V278" s="87"/>
    </row>
    <row r="279" spans="1:22" x14ac:dyDescent="0.25">
      <c r="A279" s="281" t="s">
        <v>186</v>
      </c>
      <c r="B279" s="720" t="s">
        <v>187</v>
      </c>
      <c r="C279" s="721"/>
      <c r="D279" s="354">
        <f>SUM(D280:D281)</f>
        <v>148371.08000000002</v>
      </c>
      <c r="E279" s="272">
        <f>SUM(E280:E281)</f>
        <v>320201.27</v>
      </c>
      <c r="F279" s="282">
        <f>SUM(F280:F281)</f>
        <v>177581.1</v>
      </c>
      <c r="G279" s="282">
        <f>SUM(G280:G281)</f>
        <v>445640</v>
      </c>
      <c r="H279" s="282">
        <f t="shared" si="33"/>
        <v>222820</v>
      </c>
      <c r="I279" s="282">
        <f>I280+I281</f>
        <v>495257.08999999997</v>
      </c>
      <c r="J279" s="282">
        <f>J280+J281</f>
        <v>605911</v>
      </c>
      <c r="K279" s="282">
        <f>K280+K281</f>
        <v>598881.17000000004</v>
      </c>
      <c r="L279" s="282">
        <f t="shared" si="34"/>
        <v>120.92329056813706</v>
      </c>
      <c r="M279" s="504">
        <f t="shared" si="35"/>
        <v>98.839791652569446</v>
      </c>
      <c r="N279" s="538"/>
      <c r="O279" s="87"/>
      <c r="P279" s="87"/>
      <c r="Q279" s="87"/>
      <c r="R279" s="87"/>
      <c r="S279" s="87"/>
      <c r="T279" s="87"/>
      <c r="U279" s="87"/>
      <c r="V279" s="87"/>
    </row>
    <row r="280" spans="1:22" x14ac:dyDescent="0.25">
      <c r="A280" s="20" t="s">
        <v>188</v>
      </c>
      <c r="B280" s="718" t="s">
        <v>189</v>
      </c>
      <c r="C280" s="719"/>
      <c r="D280" s="353">
        <v>135696.29</v>
      </c>
      <c r="E280" s="17">
        <v>297637.87</v>
      </c>
      <c r="F280" s="28">
        <v>166923.47</v>
      </c>
      <c r="G280" s="28">
        <v>424390</v>
      </c>
      <c r="H280" s="409">
        <f t="shared" si="33"/>
        <v>212195</v>
      </c>
      <c r="I280" s="28">
        <v>470035.47</v>
      </c>
      <c r="J280" s="28">
        <v>588286</v>
      </c>
      <c r="K280" s="28">
        <v>581256.17000000004</v>
      </c>
      <c r="L280" s="409">
        <f t="shared" si="34"/>
        <v>123.66219298301043</v>
      </c>
      <c r="M280" s="604">
        <f t="shared" si="35"/>
        <v>98.805031906249681</v>
      </c>
      <c r="N280" s="531"/>
      <c r="O280" s="87"/>
      <c r="P280" s="87"/>
      <c r="Q280" s="87"/>
      <c r="R280" s="87"/>
      <c r="S280" s="87"/>
      <c r="T280" s="87"/>
      <c r="U280" s="408"/>
      <c r="V280" s="408"/>
    </row>
    <row r="281" spans="1:22" x14ac:dyDescent="0.25">
      <c r="A281" s="20" t="s">
        <v>190</v>
      </c>
      <c r="B281" s="718" t="s">
        <v>191</v>
      </c>
      <c r="C281" s="719"/>
      <c r="D281" s="353">
        <v>12674.79</v>
      </c>
      <c r="E281" s="17">
        <v>22563.4</v>
      </c>
      <c r="F281" s="28">
        <v>10657.63</v>
      </c>
      <c r="G281" s="28">
        <v>21250</v>
      </c>
      <c r="H281" s="409">
        <f t="shared" si="33"/>
        <v>10625</v>
      </c>
      <c r="I281" s="28">
        <v>25221.62</v>
      </c>
      <c r="J281" s="28">
        <v>17625</v>
      </c>
      <c r="K281" s="28">
        <v>17625</v>
      </c>
      <c r="L281" s="409">
        <f t="shared" si="34"/>
        <v>69.88052313848199</v>
      </c>
      <c r="M281" s="604">
        <f t="shared" si="35"/>
        <v>100</v>
      </c>
      <c r="N281" s="531"/>
      <c r="O281" s="87"/>
    </row>
    <row r="282" spans="1:22" x14ac:dyDescent="0.25">
      <c r="A282" s="281">
        <v>10</v>
      </c>
      <c r="B282" s="720" t="s">
        <v>192</v>
      </c>
      <c r="C282" s="721"/>
      <c r="D282" s="354">
        <f>SUM(D283:D284)</f>
        <v>8428.44</v>
      </c>
      <c r="E282" s="272">
        <f>SUM(E283:E284)</f>
        <v>24559.699999999997</v>
      </c>
      <c r="F282" s="282">
        <f>SUM(F283:F284)</f>
        <v>10198.08</v>
      </c>
      <c r="G282" s="282">
        <f>SUM(G283:G284)</f>
        <v>19390</v>
      </c>
      <c r="H282" s="282">
        <f t="shared" si="33"/>
        <v>9695</v>
      </c>
      <c r="I282" s="282">
        <f>I283+I284</f>
        <v>23733.48</v>
      </c>
      <c r="J282" s="282">
        <f>J283+J284</f>
        <v>74977</v>
      </c>
      <c r="K282" s="282">
        <f>K283+K284</f>
        <v>77407.23</v>
      </c>
      <c r="L282" s="282">
        <f t="shared" si="34"/>
        <v>326.15204344242812</v>
      </c>
      <c r="M282" s="504">
        <f t="shared" si="35"/>
        <v>103.24130066553742</v>
      </c>
      <c r="N282" s="538"/>
      <c r="O282" s="87"/>
    </row>
    <row r="283" spans="1:22" x14ac:dyDescent="0.25">
      <c r="A283" s="20">
        <v>104</v>
      </c>
      <c r="B283" s="718" t="s">
        <v>193</v>
      </c>
      <c r="C283" s="719"/>
      <c r="D283" s="353">
        <v>8428.44</v>
      </c>
      <c r="E283" s="17">
        <v>16590.3</v>
      </c>
      <c r="F283" s="28">
        <v>10198.08</v>
      </c>
      <c r="G283" s="28">
        <v>12350</v>
      </c>
      <c r="H283" s="409">
        <f t="shared" si="33"/>
        <v>6175</v>
      </c>
      <c r="I283" s="28">
        <v>19853.48</v>
      </c>
      <c r="J283" s="28">
        <v>68327</v>
      </c>
      <c r="K283" s="28">
        <v>70557.23</v>
      </c>
      <c r="L283" s="409">
        <f t="shared" si="34"/>
        <v>355.38973520007573</v>
      </c>
      <c r="M283" s="604">
        <f t="shared" si="35"/>
        <v>103.26405374156629</v>
      </c>
      <c r="N283" s="531"/>
      <c r="O283" s="87"/>
    </row>
    <row r="284" spans="1:22" x14ac:dyDescent="0.25">
      <c r="A284" s="20">
        <v>107</v>
      </c>
      <c r="B284" s="718" t="s">
        <v>194</v>
      </c>
      <c r="C284" s="719"/>
      <c r="D284" s="353">
        <v>0</v>
      </c>
      <c r="E284" s="17">
        <v>7969.4</v>
      </c>
      <c r="F284" s="28">
        <v>0</v>
      </c>
      <c r="G284" s="28">
        <v>7040</v>
      </c>
      <c r="H284" s="409">
        <f t="shared" si="33"/>
        <v>3520</v>
      </c>
      <c r="I284" s="28">
        <v>3880</v>
      </c>
      <c r="J284" s="28">
        <v>6650</v>
      </c>
      <c r="K284" s="28">
        <v>6850</v>
      </c>
      <c r="L284" s="409">
        <f t="shared" si="34"/>
        <v>176.54639175257731</v>
      </c>
      <c r="M284" s="604">
        <f t="shared" si="35"/>
        <v>103.00751879699249</v>
      </c>
      <c r="N284" s="531"/>
      <c r="O284" s="87"/>
    </row>
    <row r="285" spans="1:22" ht="30" customHeight="1" x14ac:dyDescent="0.25">
      <c r="A285" s="410" t="s">
        <v>5</v>
      </c>
      <c r="B285" s="697" t="s">
        <v>195</v>
      </c>
      <c r="C285" s="698"/>
      <c r="D285" s="411">
        <f>SUM(D255,D258,D260,D262,D265,D268,D273,D275,D279,D282)</f>
        <v>704404.26</v>
      </c>
      <c r="E285" s="412">
        <f>E255+E258+E260+E262+E265+E268+E273+E275+E279+E282</f>
        <v>1674622.3800000001</v>
      </c>
      <c r="F285" s="413">
        <f>F255+F258+F260+F262+F265+F268+F273+F275+F279+F282</f>
        <v>761603.19</v>
      </c>
      <c r="G285" s="413">
        <f>G255+G258+G260+G262+G265+G268+G273+G275+G279+G282</f>
        <v>1968250</v>
      </c>
      <c r="H285" s="414">
        <f t="shared" si="33"/>
        <v>984125</v>
      </c>
      <c r="I285" s="413">
        <f>I282+I279+I275+I273+I268+I265+I262+I260+I258+I255</f>
        <v>2145612.77</v>
      </c>
      <c r="J285" s="413">
        <f>J282+J279+J275+J273+J268+J265+J262+J260+J258+J255</f>
        <v>2813320.61</v>
      </c>
      <c r="K285" s="413">
        <f>K282+K279+K275+K273+K268+K265+K262+K260+K258+K255</f>
        <v>2795636.3499999996</v>
      </c>
      <c r="L285" s="605">
        <f t="shared" si="34"/>
        <v>130.29547498451922</v>
      </c>
      <c r="M285" s="606">
        <f t="shared" si="35"/>
        <v>99.371409716434684</v>
      </c>
      <c r="N285" s="562"/>
    </row>
    <row r="286" spans="1:22" x14ac:dyDescent="0.25">
      <c r="A286" s="4"/>
      <c r="B286" s="263"/>
      <c r="C286" s="263"/>
      <c r="D286" s="263"/>
      <c r="E286" s="264"/>
      <c r="F286" s="264"/>
      <c r="G286" s="264"/>
      <c r="H286" s="264"/>
      <c r="I286" s="264"/>
      <c r="J286" s="264"/>
      <c r="K286" s="264"/>
      <c r="L286" s="264"/>
      <c r="M286" s="265"/>
      <c r="N286" s="78"/>
    </row>
    <row r="287" spans="1:22" x14ac:dyDescent="0.25">
      <c r="A287" s="699" t="s">
        <v>405</v>
      </c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87"/>
    </row>
    <row r="288" spans="1:22" x14ac:dyDescent="0.25">
      <c r="O288" s="87"/>
    </row>
    <row r="289" spans="1:15" x14ac:dyDescent="0.25">
      <c r="A289" s="266" t="s">
        <v>397</v>
      </c>
      <c r="B289" s="267"/>
      <c r="C289" s="267"/>
      <c r="D289" s="267"/>
      <c r="E289" s="267"/>
      <c r="F289" s="267"/>
      <c r="G289" s="267"/>
      <c r="H289" s="267"/>
      <c r="I289" s="267"/>
      <c r="J289" s="267"/>
      <c r="K289" s="267"/>
      <c r="L289" s="267"/>
      <c r="M289" s="267"/>
      <c r="N289" s="364"/>
      <c r="O289" s="87"/>
    </row>
    <row r="290" spans="1:15" ht="33" customHeight="1" x14ac:dyDescent="0.25">
      <c r="A290" s="655" t="s">
        <v>356</v>
      </c>
      <c r="B290" s="656"/>
      <c r="C290" s="656"/>
      <c r="D290" s="656"/>
      <c r="E290" s="656"/>
      <c r="F290" s="657"/>
      <c r="G290" s="178" t="s">
        <v>446</v>
      </c>
      <c r="H290" s="178" t="s">
        <v>447</v>
      </c>
      <c r="I290" s="178" t="s">
        <v>505</v>
      </c>
      <c r="J290" s="178" t="s">
        <v>506</v>
      </c>
      <c r="K290" s="178" t="s">
        <v>507</v>
      </c>
      <c r="L290" s="418" t="s">
        <v>518</v>
      </c>
      <c r="M290" s="418" t="s">
        <v>503</v>
      </c>
      <c r="N290" s="561"/>
      <c r="O290" s="87"/>
    </row>
    <row r="291" spans="1:15" x14ac:dyDescent="0.25">
      <c r="A291" s="761">
        <v>1</v>
      </c>
      <c r="B291" s="761"/>
      <c r="C291" s="183">
        <v>2</v>
      </c>
      <c r="D291" s="183">
        <v>3</v>
      </c>
      <c r="E291" s="419">
        <v>4</v>
      </c>
      <c r="F291" s="183">
        <v>2</v>
      </c>
      <c r="G291" s="183">
        <v>3</v>
      </c>
      <c r="H291" s="183">
        <v>4</v>
      </c>
      <c r="I291" s="183">
        <v>2</v>
      </c>
      <c r="J291" s="183">
        <v>3</v>
      </c>
      <c r="K291" s="183">
        <v>4</v>
      </c>
      <c r="L291" s="183">
        <v>5</v>
      </c>
      <c r="M291" s="183">
        <v>6</v>
      </c>
      <c r="N291" s="560"/>
      <c r="O291" s="87"/>
    </row>
    <row r="292" spans="1:15" x14ac:dyDescent="0.25">
      <c r="A292" s="189">
        <v>8</v>
      </c>
      <c r="B292" s="702" t="s">
        <v>332</v>
      </c>
      <c r="C292" s="703"/>
      <c r="D292" s="703"/>
      <c r="E292" s="703"/>
      <c r="F292" s="704"/>
      <c r="G292" s="186">
        <v>0</v>
      </c>
      <c r="H292" s="186">
        <v>0</v>
      </c>
      <c r="I292" s="186">
        <v>0</v>
      </c>
      <c r="J292" s="186">
        <f>J293</f>
        <v>0</v>
      </c>
      <c r="K292" s="186">
        <v>0</v>
      </c>
      <c r="L292" s="186">
        <v>0</v>
      </c>
      <c r="M292" s="186">
        <v>0</v>
      </c>
      <c r="N292" s="336"/>
      <c r="O292" s="87"/>
    </row>
    <row r="293" spans="1:15" x14ac:dyDescent="0.25">
      <c r="A293" s="201">
        <v>84</v>
      </c>
      <c r="B293" s="705" t="s">
        <v>131</v>
      </c>
      <c r="C293" s="706"/>
      <c r="D293" s="706"/>
      <c r="E293" s="706"/>
      <c r="F293" s="707"/>
      <c r="G293" s="198">
        <v>0</v>
      </c>
      <c r="H293" s="198">
        <v>0</v>
      </c>
      <c r="I293" s="198">
        <v>0</v>
      </c>
      <c r="J293" s="198">
        <f>SUM(J294)</f>
        <v>0</v>
      </c>
      <c r="K293" s="198">
        <v>0</v>
      </c>
      <c r="L293" s="198">
        <v>0</v>
      </c>
      <c r="M293" s="198">
        <v>0</v>
      </c>
      <c r="N293" s="536"/>
      <c r="O293" s="87"/>
    </row>
    <row r="294" spans="1:15" ht="20.25" customHeight="1" x14ac:dyDescent="0.25">
      <c r="A294" s="212">
        <v>844</v>
      </c>
      <c r="B294" s="708" t="s">
        <v>132</v>
      </c>
      <c r="C294" s="709"/>
      <c r="D294" s="709"/>
      <c r="E294" s="709"/>
      <c r="F294" s="710"/>
      <c r="G294" s="195">
        <v>0</v>
      </c>
      <c r="H294" s="195">
        <v>0</v>
      </c>
      <c r="I294" s="195">
        <v>0</v>
      </c>
      <c r="J294" s="195">
        <f>SUM(J295)</f>
        <v>0</v>
      </c>
      <c r="K294" s="195">
        <v>0</v>
      </c>
      <c r="L294" s="195">
        <v>0</v>
      </c>
      <c r="M294" s="195">
        <v>0</v>
      </c>
      <c r="N294" s="7"/>
      <c r="O294" s="87"/>
    </row>
    <row r="295" spans="1:15" ht="20.25" customHeight="1" x14ac:dyDescent="0.25">
      <c r="A295" s="76">
        <v>8445</v>
      </c>
      <c r="B295" s="711" t="s">
        <v>133</v>
      </c>
      <c r="C295" s="712"/>
      <c r="D295" s="712"/>
      <c r="E295" s="712"/>
      <c r="F295" s="713"/>
      <c r="G295" s="58">
        <v>0</v>
      </c>
      <c r="H295" s="58">
        <v>0</v>
      </c>
      <c r="I295" s="58">
        <v>0</v>
      </c>
      <c r="J295" s="58">
        <v>0</v>
      </c>
      <c r="K295" s="58">
        <v>0</v>
      </c>
      <c r="L295" s="58">
        <v>0</v>
      </c>
      <c r="M295" s="58">
        <v>0</v>
      </c>
      <c r="N295" s="7"/>
      <c r="O295" s="87"/>
    </row>
    <row r="296" spans="1:15" x14ac:dyDescent="0.25">
      <c r="A296" s="208">
        <v>5</v>
      </c>
      <c r="B296" s="714" t="s">
        <v>333</v>
      </c>
      <c r="C296" s="715"/>
      <c r="D296" s="715"/>
      <c r="E296" s="715"/>
      <c r="F296" s="716"/>
      <c r="G296" s="209">
        <v>0</v>
      </c>
      <c r="H296" s="209">
        <v>0</v>
      </c>
      <c r="I296" s="209">
        <v>0</v>
      </c>
      <c r="J296" s="209">
        <f>J297</f>
        <v>0</v>
      </c>
      <c r="K296" s="209">
        <v>0</v>
      </c>
      <c r="L296" s="209">
        <v>0</v>
      </c>
      <c r="M296" s="209">
        <v>0</v>
      </c>
      <c r="N296" s="336"/>
      <c r="O296" s="87"/>
    </row>
    <row r="297" spans="1:15" x14ac:dyDescent="0.25">
      <c r="A297" s="201">
        <v>54</v>
      </c>
      <c r="B297" s="705" t="s">
        <v>369</v>
      </c>
      <c r="C297" s="706"/>
      <c r="D297" s="706"/>
      <c r="E297" s="706"/>
      <c r="F297" s="707"/>
      <c r="G297" s="198">
        <v>0</v>
      </c>
      <c r="H297" s="198">
        <v>0</v>
      </c>
      <c r="I297" s="198">
        <v>0</v>
      </c>
      <c r="J297" s="198">
        <f>SUM(J298)</f>
        <v>0</v>
      </c>
      <c r="K297" s="198">
        <v>0</v>
      </c>
      <c r="L297" s="198">
        <v>0</v>
      </c>
      <c r="M297" s="198">
        <v>0</v>
      </c>
      <c r="N297" s="536"/>
      <c r="O297" s="87"/>
    </row>
    <row r="298" spans="1:15" ht="20.25" customHeight="1" x14ac:dyDescent="0.25">
      <c r="A298" s="212">
        <v>544</v>
      </c>
      <c r="B298" s="708" t="s">
        <v>134</v>
      </c>
      <c r="C298" s="709"/>
      <c r="D298" s="709"/>
      <c r="E298" s="709"/>
      <c r="F298" s="710"/>
      <c r="G298" s="195">
        <v>0</v>
      </c>
      <c r="H298" s="195">
        <v>0</v>
      </c>
      <c r="I298" s="195">
        <v>0</v>
      </c>
      <c r="J298" s="195">
        <f>SUM(J299)</f>
        <v>0</v>
      </c>
      <c r="K298" s="195">
        <v>0</v>
      </c>
      <c r="L298" s="195">
        <v>0</v>
      </c>
      <c r="M298" s="195">
        <v>0</v>
      </c>
      <c r="N298" s="7"/>
      <c r="O298" s="87"/>
    </row>
    <row r="299" spans="1:15" ht="20.25" customHeight="1" x14ac:dyDescent="0.25">
      <c r="A299" s="76">
        <v>5445</v>
      </c>
      <c r="B299" s="711" t="s">
        <v>135</v>
      </c>
      <c r="C299" s="712"/>
      <c r="D299" s="712"/>
      <c r="E299" s="712"/>
      <c r="F299" s="713"/>
      <c r="G299" s="58">
        <v>0</v>
      </c>
      <c r="H299" s="58">
        <v>0</v>
      </c>
      <c r="I299" s="58">
        <v>0</v>
      </c>
      <c r="J299" s="58">
        <v>0</v>
      </c>
      <c r="K299" s="58">
        <v>0</v>
      </c>
      <c r="L299" s="58">
        <v>0</v>
      </c>
      <c r="M299" s="58">
        <v>0</v>
      </c>
      <c r="N299" s="7"/>
      <c r="O299" s="87"/>
    </row>
    <row r="300" spans="1:15" ht="20.25" customHeight="1" x14ac:dyDescent="0.25">
      <c r="A300" s="212">
        <v>547</v>
      </c>
      <c r="B300" s="708" t="s">
        <v>136</v>
      </c>
      <c r="C300" s="709"/>
      <c r="D300" s="709"/>
      <c r="E300" s="709"/>
      <c r="F300" s="710"/>
      <c r="G300" s="195">
        <v>0</v>
      </c>
      <c r="H300" s="195">
        <v>0</v>
      </c>
      <c r="I300" s="195">
        <v>0</v>
      </c>
      <c r="J300" s="195">
        <f>SUM(J301)</f>
        <v>0</v>
      </c>
      <c r="K300" s="195">
        <v>0</v>
      </c>
      <c r="L300" s="195">
        <v>0</v>
      </c>
      <c r="M300" s="195">
        <v>0</v>
      </c>
      <c r="N300" s="7"/>
      <c r="O300" s="87"/>
    </row>
    <row r="301" spans="1:15" ht="20.25" customHeight="1" x14ac:dyDescent="0.25">
      <c r="A301" s="76">
        <v>5471</v>
      </c>
      <c r="B301" s="711" t="s">
        <v>137</v>
      </c>
      <c r="C301" s="712"/>
      <c r="D301" s="712"/>
      <c r="E301" s="712"/>
      <c r="F301" s="713"/>
      <c r="G301" s="58">
        <v>0</v>
      </c>
      <c r="H301" s="58">
        <v>0</v>
      </c>
      <c r="I301" s="58">
        <v>0</v>
      </c>
      <c r="J301" s="58">
        <v>0</v>
      </c>
      <c r="K301" s="58">
        <v>0</v>
      </c>
      <c r="L301" s="58">
        <v>0</v>
      </c>
      <c r="M301" s="58">
        <v>0</v>
      </c>
      <c r="N301" s="7"/>
      <c r="O301" s="87"/>
    </row>
    <row r="302" spans="1:15" x14ac:dyDescent="0.25">
      <c r="A302" s="258"/>
      <c r="B302" s="259"/>
      <c r="C302" s="31"/>
      <c r="D302" s="260"/>
      <c r="E302" s="260"/>
      <c r="F302" s="261"/>
      <c r="G302" s="261"/>
      <c r="H302" s="261"/>
      <c r="I302" s="261"/>
      <c r="J302" s="261"/>
      <c r="K302" s="261"/>
      <c r="L302" s="261"/>
      <c r="M302" s="261"/>
      <c r="N302" s="262"/>
    </row>
    <row r="303" spans="1:15" x14ac:dyDescent="0.25">
      <c r="A303" s="699" t="s">
        <v>398</v>
      </c>
      <c r="B303" s="699"/>
      <c r="C303" s="699"/>
      <c r="D303" s="699"/>
      <c r="E303" s="699"/>
      <c r="F303" s="699"/>
      <c r="G303" s="699"/>
      <c r="H303" s="699"/>
      <c r="I303" s="699"/>
      <c r="J303" s="699"/>
      <c r="K303" s="699"/>
      <c r="L303" s="699"/>
      <c r="M303" s="699"/>
      <c r="N303" s="699"/>
    </row>
    <row r="304" spans="1:15" x14ac:dyDescent="0.25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</row>
    <row r="305" spans="1:15" x14ac:dyDescent="0.25">
      <c r="A305" s="722" t="s">
        <v>332</v>
      </c>
      <c r="B305" s="723"/>
      <c r="C305" s="248"/>
      <c r="D305" s="248"/>
      <c r="E305" s="248"/>
      <c r="F305" s="248"/>
      <c r="G305" s="248"/>
      <c r="H305" s="248"/>
      <c r="I305" s="248"/>
      <c r="J305" s="248"/>
      <c r="K305" s="248"/>
      <c r="L305" s="248"/>
      <c r="M305" s="249"/>
      <c r="N305" s="249"/>
    </row>
    <row r="306" spans="1:15" ht="31.5" customHeight="1" x14ac:dyDescent="0.25">
      <c r="A306" s="420" t="s">
        <v>289</v>
      </c>
      <c r="B306" s="655" t="s">
        <v>383</v>
      </c>
      <c r="C306" s="656"/>
      <c r="D306" s="656"/>
      <c r="E306" s="656"/>
      <c r="F306" s="657"/>
      <c r="G306" s="178" t="s">
        <v>446</v>
      </c>
      <c r="H306" s="178" t="s">
        <v>447</v>
      </c>
      <c r="I306" s="178" t="s">
        <v>505</v>
      </c>
      <c r="J306" s="178" t="s">
        <v>506</v>
      </c>
      <c r="K306" s="178" t="s">
        <v>507</v>
      </c>
      <c r="L306" s="418" t="s">
        <v>518</v>
      </c>
      <c r="M306" s="418" t="s">
        <v>503</v>
      </c>
      <c r="N306" s="519"/>
      <c r="O306" s="87"/>
    </row>
    <row r="307" spans="1:15" ht="15" customHeight="1" x14ac:dyDescent="0.25">
      <c r="A307" s="761">
        <v>1</v>
      </c>
      <c r="B307" s="761"/>
      <c r="C307" s="183">
        <v>2</v>
      </c>
      <c r="D307" s="183">
        <v>3</v>
      </c>
      <c r="E307" s="419">
        <v>4</v>
      </c>
      <c r="F307" s="183">
        <v>2</v>
      </c>
      <c r="G307" s="183">
        <v>3</v>
      </c>
      <c r="H307" s="183">
        <v>4</v>
      </c>
      <c r="I307" s="183">
        <v>2</v>
      </c>
      <c r="J307" s="183">
        <v>3</v>
      </c>
      <c r="K307" s="183">
        <v>4</v>
      </c>
      <c r="L307" s="183">
        <v>5</v>
      </c>
      <c r="M307" s="183">
        <v>6</v>
      </c>
      <c r="N307" s="554"/>
      <c r="O307" s="87"/>
    </row>
    <row r="308" spans="1:15" x14ac:dyDescent="0.25">
      <c r="A308" s="105">
        <v>1</v>
      </c>
      <c r="B308" s="649" t="s">
        <v>290</v>
      </c>
      <c r="C308" s="650"/>
      <c r="D308" s="650"/>
      <c r="E308" s="650"/>
      <c r="F308" s="651"/>
      <c r="G308" s="106"/>
      <c r="H308" s="106"/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261"/>
      <c r="O308" s="87"/>
    </row>
    <row r="309" spans="1:15" x14ac:dyDescent="0.25">
      <c r="A309" s="105">
        <v>3</v>
      </c>
      <c r="B309" s="649" t="s">
        <v>291</v>
      </c>
      <c r="C309" s="650"/>
      <c r="D309" s="650"/>
      <c r="E309" s="650"/>
      <c r="F309" s="651"/>
      <c r="G309" s="106"/>
      <c r="H309" s="106"/>
      <c r="I309" s="58">
        <v>0</v>
      </c>
      <c r="J309" s="58">
        <v>0</v>
      </c>
      <c r="K309" s="58">
        <v>0</v>
      </c>
      <c r="L309" s="58">
        <v>0</v>
      </c>
      <c r="M309" s="58">
        <v>0</v>
      </c>
      <c r="N309" s="261"/>
      <c r="O309" s="87"/>
    </row>
    <row r="310" spans="1:15" x14ac:dyDescent="0.25">
      <c r="A310" s="105">
        <v>4</v>
      </c>
      <c r="B310" s="649" t="s">
        <v>288</v>
      </c>
      <c r="C310" s="650"/>
      <c r="D310" s="650"/>
      <c r="E310" s="650"/>
      <c r="F310" s="651"/>
      <c r="G310" s="106"/>
      <c r="H310" s="106"/>
      <c r="I310" s="58">
        <v>0</v>
      </c>
      <c r="J310" s="58">
        <v>0</v>
      </c>
      <c r="K310" s="58">
        <v>0</v>
      </c>
      <c r="L310" s="58">
        <v>0</v>
      </c>
      <c r="M310" s="58">
        <v>0</v>
      </c>
      <c r="N310" s="261"/>
      <c r="O310" s="87"/>
    </row>
    <row r="311" spans="1:15" x14ac:dyDescent="0.25">
      <c r="A311" s="105">
        <v>5</v>
      </c>
      <c r="B311" s="649" t="s">
        <v>292</v>
      </c>
      <c r="C311" s="650"/>
      <c r="D311" s="650"/>
      <c r="E311" s="650"/>
      <c r="F311" s="651"/>
      <c r="G311" s="106"/>
      <c r="H311" s="106"/>
      <c r="I311" s="58">
        <v>0</v>
      </c>
      <c r="J311" s="58">
        <v>0</v>
      </c>
      <c r="K311" s="58">
        <v>0</v>
      </c>
      <c r="L311" s="58">
        <v>0</v>
      </c>
      <c r="M311" s="58">
        <v>0</v>
      </c>
      <c r="N311" s="261"/>
      <c r="O311" s="87"/>
    </row>
    <row r="312" spans="1:15" x14ac:dyDescent="0.25">
      <c r="A312" s="105">
        <v>6</v>
      </c>
      <c r="B312" s="649" t="s">
        <v>385</v>
      </c>
      <c r="C312" s="650"/>
      <c r="D312" s="650"/>
      <c r="E312" s="650"/>
      <c r="F312" s="651"/>
      <c r="G312" s="106"/>
      <c r="H312" s="106"/>
      <c r="I312" s="58">
        <v>0</v>
      </c>
      <c r="J312" s="58">
        <v>0</v>
      </c>
      <c r="K312" s="58">
        <v>0</v>
      </c>
      <c r="L312" s="58">
        <v>0</v>
      </c>
      <c r="M312" s="58">
        <v>0</v>
      </c>
      <c r="N312" s="261"/>
      <c r="O312" s="87"/>
    </row>
    <row r="313" spans="1:15" x14ac:dyDescent="0.25">
      <c r="A313" s="105">
        <v>7</v>
      </c>
      <c r="B313" s="658" t="s">
        <v>31</v>
      </c>
      <c r="C313" s="658"/>
      <c r="D313" s="658"/>
      <c r="E313" s="658"/>
      <c r="F313" s="658"/>
      <c r="G313" s="106"/>
      <c r="H313" s="106"/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261"/>
      <c r="O313" s="87"/>
    </row>
    <row r="314" spans="1:15" x14ac:dyDescent="0.25">
      <c r="A314" s="64"/>
      <c r="B314" s="659" t="s">
        <v>386</v>
      </c>
      <c r="C314" s="659"/>
      <c r="D314" s="659"/>
      <c r="E314" s="659"/>
      <c r="F314" s="659"/>
      <c r="G314" s="61"/>
      <c r="H314" s="61"/>
      <c r="I314" s="61">
        <f t="shared" ref="I314:M314" si="36">SUM(I308:I313)</f>
        <v>0</v>
      </c>
      <c r="J314" s="495">
        <f t="shared" si="36"/>
        <v>0</v>
      </c>
      <c r="K314" s="495">
        <f t="shared" si="36"/>
        <v>0</v>
      </c>
      <c r="L314" s="495">
        <f t="shared" si="36"/>
        <v>0</v>
      </c>
      <c r="M314" s="495">
        <f t="shared" si="36"/>
        <v>0</v>
      </c>
      <c r="N314" s="563"/>
      <c r="O314" s="87"/>
    </row>
    <row r="315" spans="1:15" x14ac:dyDescent="0.25">
      <c r="A315" s="660"/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87"/>
    </row>
    <row r="316" spans="1:15" x14ac:dyDescent="0.25">
      <c r="A316" s="661" t="s">
        <v>396</v>
      </c>
      <c r="B316" s="662"/>
      <c r="C316" s="553"/>
      <c r="D316" s="553"/>
      <c r="E316" s="553"/>
      <c r="F316" s="553"/>
      <c r="G316" s="553"/>
      <c r="H316" s="553"/>
      <c r="I316" s="553"/>
      <c r="J316" s="553"/>
      <c r="K316" s="553"/>
      <c r="L316" s="553"/>
      <c r="M316" s="553"/>
      <c r="N316" s="553"/>
      <c r="O316" s="87"/>
    </row>
    <row r="317" spans="1:15" ht="33" customHeight="1" x14ac:dyDescent="0.25">
      <c r="A317" s="420" t="s">
        <v>289</v>
      </c>
      <c r="B317" s="717" t="s">
        <v>383</v>
      </c>
      <c r="C317" s="717"/>
      <c r="D317" s="717"/>
      <c r="E317" s="717"/>
      <c r="F317" s="717"/>
      <c r="G317" s="178" t="s">
        <v>446</v>
      </c>
      <c r="H317" s="178" t="s">
        <v>447</v>
      </c>
      <c r="I317" s="178" t="s">
        <v>505</v>
      </c>
      <c r="J317" s="178" t="s">
        <v>506</v>
      </c>
      <c r="K317" s="178" t="s">
        <v>507</v>
      </c>
      <c r="L317" s="418" t="s">
        <v>518</v>
      </c>
      <c r="M317" s="418" t="s">
        <v>503</v>
      </c>
      <c r="N317" s="519"/>
      <c r="O317" s="87"/>
    </row>
    <row r="318" spans="1:15" ht="15" customHeight="1" x14ac:dyDescent="0.25">
      <c r="A318" s="761">
        <v>1</v>
      </c>
      <c r="B318" s="761"/>
      <c r="C318" s="183">
        <v>2</v>
      </c>
      <c r="D318" s="183">
        <v>3</v>
      </c>
      <c r="E318" s="419">
        <v>4</v>
      </c>
      <c r="F318" s="183">
        <v>2</v>
      </c>
      <c r="G318" s="183">
        <v>3</v>
      </c>
      <c r="H318" s="183">
        <v>4</v>
      </c>
      <c r="I318" s="183">
        <v>2</v>
      </c>
      <c r="J318" s="183">
        <v>3</v>
      </c>
      <c r="K318" s="183">
        <v>4</v>
      </c>
      <c r="L318" s="183">
        <v>5</v>
      </c>
      <c r="M318" s="183">
        <v>6</v>
      </c>
      <c r="N318" s="554"/>
      <c r="O318" s="87"/>
    </row>
    <row r="319" spans="1:15" x14ac:dyDescent="0.25">
      <c r="A319" s="105">
        <v>1</v>
      </c>
      <c r="B319" s="649" t="s">
        <v>388</v>
      </c>
      <c r="C319" s="650"/>
      <c r="D319" s="650"/>
      <c r="E319" s="650"/>
      <c r="F319" s="651"/>
      <c r="G319" s="106"/>
      <c r="H319" s="106"/>
      <c r="I319" s="58">
        <v>0</v>
      </c>
      <c r="J319" s="58">
        <v>0</v>
      </c>
      <c r="K319" s="58">
        <v>0</v>
      </c>
      <c r="L319" s="58">
        <v>0</v>
      </c>
      <c r="M319" s="58">
        <v>0</v>
      </c>
      <c r="N319" s="261"/>
      <c r="O319" s="87"/>
    </row>
    <row r="320" spans="1:15" x14ac:dyDescent="0.25">
      <c r="A320" s="105">
        <v>3</v>
      </c>
      <c r="B320" s="649" t="s">
        <v>390</v>
      </c>
      <c r="C320" s="650"/>
      <c r="D320" s="650"/>
      <c r="E320" s="650"/>
      <c r="F320" s="651"/>
      <c r="G320" s="106"/>
      <c r="H320" s="106"/>
      <c r="I320" s="58">
        <v>0</v>
      </c>
      <c r="J320" s="58">
        <v>0</v>
      </c>
      <c r="K320" s="58">
        <v>0</v>
      </c>
      <c r="L320" s="58">
        <v>0</v>
      </c>
      <c r="M320" s="58">
        <v>0</v>
      </c>
      <c r="N320" s="261"/>
      <c r="O320" s="87"/>
    </row>
    <row r="321" spans="1:15" x14ac:dyDescent="0.25">
      <c r="A321" s="105">
        <v>4</v>
      </c>
      <c r="B321" s="649" t="s">
        <v>391</v>
      </c>
      <c r="C321" s="650"/>
      <c r="D321" s="650"/>
      <c r="E321" s="650"/>
      <c r="F321" s="651"/>
      <c r="G321" s="106"/>
      <c r="H321" s="106"/>
      <c r="I321" s="58">
        <v>0</v>
      </c>
      <c r="J321" s="58">
        <v>0</v>
      </c>
      <c r="K321" s="58">
        <v>0</v>
      </c>
      <c r="L321" s="58">
        <v>0</v>
      </c>
      <c r="M321" s="58">
        <v>0</v>
      </c>
      <c r="N321" s="261"/>
      <c r="O321" s="87"/>
    </row>
    <row r="322" spans="1:15" x14ac:dyDescent="0.25">
      <c r="A322" s="105">
        <v>5</v>
      </c>
      <c r="B322" s="649" t="s">
        <v>389</v>
      </c>
      <c r="C322" s="650"/>
      <c r="D322" s="650"/>
      <c r="E322" s="650"/>
      <c r="F322" s="651"/>
      <c r="G322" s="106"/>
      <c r="H322" s="106"/>
      <c r="I322" s="58">
        <v>0</v>
      </c>
      <c r="J322" s="58">
        <v>0</v>
      </c>
      <c r="K322" s="58">
        <v>0</v>
      </c>
      <c r="L322" s="58">
        <v>0</v>
      </c>
      <c r="M322" s="58">
        <v>0</v>
      </c>
      <c r="N322" s="261"/>
      <c r="O322" s="87"/>
    </row>
    <row r="323" spans="1:15" x14ac:dyDescent="0.25">
      <c r="A323" s="105">
        <v>6</v>
      </c>
      <c r="B323" s="649" t="s">
        <v>392</v>
      </c>
      <c r="C323" s="650"/>
      <c r="D323" s="650"/>
      <c r="E323" s="650"/>
      <c r="F323" s="651"/>
      <c r="G323" s="106"/>
      <c r="H323" s="106"/>
      <c r="I323" s="58">
        <v>0</v>
      </c>
      <c r="J323" s="58">
        <v>0</v>
      </c>
      <c r="K323" s="58">
        <v>0</v>
      </c>
      <c r="L323" s="58">
        <v>0</v>
      </c>
      <c r="M323" s="58">
        <v>0</v>
      </c>
      <c r="N323" s="261"/>
      <c r="O323" s="87"/>
    </row>
    <row r="324" spans="1:15" x14ac:dyDescent="0.25">
      <c r="A324" s="105">
        <v>7</v>
      </c>
      <c r="B324" s="649" t="s">
        <v>393</v>
      </c>
      <c r="C324" s="650"/>
      <c r="D324" s="650"/>
      <c r="E324" s="650"/>
      <c r="F324" s="651"/>
      <c r="G324" s="106"/>
      <c r="H324" s="106"/>
      <c r="I324" s="58">
        <v>0</v>
      </c>
      <c r="J324" s="58">
        <v>0</v>
      </c>
      <c r="K324" s="58">
        <v>0</v>
      </c>
      <c r="L324" s="58">
        <v>0</v>
      </c>
      <c r="M324" s="58">
        <v>0</v>
      </c>
      <c r="N324" s="261"/>
      <c r="O324" s="87"/>
    </row>
    <row r="325" spans="1:15" x14ac:dyDescent="0.25">
      <c r="A325" s="64"/>
      <c r="B325" s="652" t="s">
        <v>394</v>
      </c>
      <c r="C325" s="653"/>
      <c r="D325" s="653"/>
      <c r="E325" s="653"/>
      <c r="F325" s="654"/>
      <c r="G325" s="61"/>
      <c r="H325" s="61"/>
      <c r="I325" s="61">
        <f t="shared" ref="I325:M325" si="37">SUM(I319:I324)</f>
        <v>0</v>
      </c>
      <c r="J325" s="495">
        <f t="shared" si="37"/>
        <v>0</v>
      </c>
      <c r="K325" s="495">
        <f t="shared" si="37"/>
        <v>0</v>
      </c>
      <c r="L325" s="495">
        <f t="shared" si="37"/>
        <v>0</v>
      </c>
      <c r="M325" s="495">
        <f t="shared" si="37"/>
        <v>0</v>
      </c>
      <c r="N325" s="563"/>
      <c r="O325" s="87"/>
    </row>
    <row r="326" spans="1:15" x14ac:dyDescent="0.25">
      <c r="A326" s="258"/>
      <c r="B326" s="259"/>
      <c r="C326" s="31"/>
      <c r="D326" s="260"/>
      <c r="E326" s="260"/>
      <c r="F326" s="261"/>
      <c r="G326" s="261"/>
      <c r="H326" s="261"/>
      <c r="I326" s="261"/>
      <c r="J326" s="261"/>
      <c r="K326" s="261"/>
      <c r="L326" s="261"/>
      <c r="M326" s="261"/>
      <c r="N326" s="262"/>
    </row>
    <row r="328" spans="1:15" ht="15.75" x14ac:dyDescent="0.25">
      <c r="A328" s="695" t="s">
        <v>399</v>
      </c>
      <c r="B328" s="695"/>
      <c r="C328" s="695"/>
      <c r="D328" s="695"/>
      <c r="E328" s="695"/>
      <c r="F328" s="695"/>
      <c r="G328" s="695"/>
      <c r="H328" s="695"/>
      <c r="I328" s="695"/>
      <c r="J328" s="695"/>
      <c r="K328" s="695"/>
      <c r="L328" s="695"/>
      <c r="M328" s="695"/>
      <c r="N328" s="695"/>
    </row>
    <row r="329" spans="1:15" x14ac:dyDescent="0.25">
      <c r="A329" s="65"/>
    </row>
    <row r="330" spans="1:15" x14ac:dyDescent="0.25">
      <c r="A330" s="696" t="s">
        <v>370</v>
      </c>
      <c r="B330" s="696"/>
      <c r="C330" s="696"/>
      <c r="D330" s="696"/>
      <c r="E330" s="696"/>
      <c r="F330" s="696"/>
      <c r="G330" s="696"/>
      <c r="H330" s="696"/>
      <c r="I330" s="696"/>
      <c r="J330" s="696"/>
      <c r="K330" s="696"/>
      <c r="L330" s="696"/>
      <c r="M330" s="696"/>
    </row>
    <row r="331" spans="1:15" x14ac:dyDescent="0.25">
      <c r="A331" s="65"/>
    </row>
    <row r="332" spans="1:15" ht="36" customHeight="1" x14ac:dyDescent="0.25">
      <c r="A332" s="183"/>
      <c r="B332" s="421" t="s">
        <v>371</v>
      </c>
      <c r="C332" s="421" t="s">
        <v>312</v>
      </c>
      <c r="D332" s="421" t="s">
        <v>196</v>
      </c>
      <c r="E332" s="421" t="s">
        <v>197</v>
      </c>
      <c r="F332" s="421" t="s">
        <v>456</v>
      </c>
      <c r="G332" s="178" t="s">
        <v>446</v>
      </c>
      <c r="H332" s="178" t="s">
        <v>447</v>
      </c>
      <c r="I332" s="178" t="s">
        <v>506</v>
      </c>
      <c r="J332" s="178" t="s">
        <v>507</v>
      </c>
      <c r="K332" s="418" t="s">
        <v>516</v>
      </c>
      <c r="L332" s="519"/>
      <c r="M332" s="519"/>
    </row>
    <row r="333" spans="1:15" x14ac:dyDescent="0.25">
      <c r="A333" s="76"/>
      <c r="B333" s="93">
        <v>1</v>
      </c>
      <c r="C333" s="66">
        <v>2</v>
      </c>
      <c r="D333" s="66">
        <v>3</v>
      </c>
      <c r="E333" s="66">
        <v>4</v>
      </c>
      <c r="F333" s="66">
        <v>2</v>
      </c>
      <c r="G333" s="66">
        <v>3</v>
      </c>
      <c r="H333" s="66">
        <v>4</v>
      </c>
      <c r="I333" s="66">
        <v>2</v>
      </c>
      <c r="J333" s="66">
        <v>3</v>
      </c>
      <c r="K333" s="422">
        <v>4</v>
      </c>
      <c r="L333" s="518"/>
      <c r="M333" s="520"/>
    </row>
    <row r="334" spans="1:15" x14ac:dyDescent="0.25">
      <c r="A334" s="49" t="s">
        <v>201</v>
      </c>
      <c r="B334" s="49" t="s">
        <v>203</v>
      </c>
      <c r="C334" s="49" t="s">
        <v>202</v>
      </c>
      <c r="D334" s="50">
        <f>SUM(D335:D337)</f>
        <v>1674622.3800000001</v>
      </c>
      <c r="E334" s="50">
        <f>D334/2</f>
        <v>837311.19000000006</v>
      </c>
      <c r="F334" s="50" t="e">
        <f>SUM(F335:F337)</f>
        <v>#REF!</v>
      </c>
      <c r="G334" s="50" t="e">
        <f>SUM(G335:G337)</f>
        <v>#REF!</v>
      </c>
      <c r="H334" s="50" t="e">
        <f>G334/2</f>
        <v>#REF!</v>
      </c>
      <c r="I334" s="50">
        <f>I335+I336+I337</f>
        <v>2813320.61</v>
      </c>
      <c r="J334" s="50">
        <f>J335+J336+J337</f>
        <v>2795636.3500000006</v>
      </c>
      <c r="K334" s="50">
        <f>J334/I334*100</f>
        <v>99.371409716434727</v>
      </c>
      <c r="L334" s="521"/>
      <c r="M334" s="522"/>
    </row>
    <row r="335" spans="1:15" x14ac:dyDescent="0.25">
      <c r="A335" s="51" t="s">
        <v>204</v>
      </c>
      <c r="B335" s="51" t="s">
        <v>206</v>
      </c>
      <c r="C335" s="51" t="s">
        <v>205</v>
      </c>
      <c r="D335" s="256">
        <v>1368958.81</v>
      </c>
      <c r="E335" s="256">
        <f t="shared" ref="E335:E337" si="38">D335/2</f>
        <v>684479.40500000003</v>
      </c>
      <c r="F335" s="256" t="e">
        <f>F347</f>
        <v>#REF!</v>
      </c>
      <c r="G335" s="256" t="e">
        <f>G347</f>
        <v>#REF!</v>
      </c>
      <c r="H335" s="256" t="e">
        <f t="shared" ref="H335:H337" si="39">G335/2</f>
        <v>#REF!</v>
      </c>
      <c r="I335" s="256">
        <f>I347</f>
        <v>2222451.61</v>
      </c>
      <c r="J335" s="256">
        <f>J347</f>
        <v>2198934.89</v>
      </c>
      <c r="K335" s="256">
        <f t="shared" ref="K335:K337" si="40">J335/I335*100</f>
        <v>98.94185682630004</v>
      </c>
      <c r="L335" s="521"/>
      <c r="M335" s="522"/>
    </row>
    <row r="336" spans="1:15" x14ac:dyDescent="0.25">
      <c r="A336" s="51" t="s">
        <v>204</v>
      </c>
      <c r="B336" s="51" t="s">
        <v>208</v>
      </c>
      <c r="C336" s="51" t="s">
        <v>207</v>
      </c>
      <c r="D336" s="256">
        <v>289143.57</v>
      </c>
      <c r="E336" s="256">
        <f t="shared" si="38"/>
        <v>144571.785</v>
      </c>
      <c r="F336" s="256">
        <v>161592.29</v>
      </c>
      <c r="G336" s="256" t="e">
        <f>G841</f>
        <v>#REF!</v>
      </c>
      <c r="H336" s="256" t="e">
        <f t="shared" si="39"/>
        <v>#REF!</v>
      </c>
      <c r="I336" s="256">
        <f>I841</f>
        <v>566155</v>
      </c>
      <c r="J336" s="256">
        <f>J841</f>
        <v>573110.59000000008</v>
      </c>
      <c r="K336" s="256">
        <f t="shared" si="40"/>
        <v>101.22856638199789</v>
      </c>
      <c r="L336" s="521"/>
      <c r="M336" s="522"/>
    </row>
    <row r="337" spans="1:18" x14ac:dyDescent="0.25">
      <c r="A337" s="51" t="s">
        <v>204</v>
      </c>
      <c r="B337" s="51" t="s">
        <v>210</v>
      </c>
      <c r="C337" s="51" t="s">
        <v>209</v>
      </c>
      <c r="D337" s="256">
        <v>16520</v>
      </c>
      <c r="E337" s="256">
        <f t="shared" si="38"/>
        <v>8260</v>
      </c>
      <c r="F337" s="256" t="e">
        <f>F945</f>
        <v>#REF!</v>
      </c>
      <c r="G337" s="256" t="e">
        <f>G945</f>
        <v>#REF!</v>
      </c>
      <c r="H337" s="256" t="e">
        <f t="shared" si="39"/>
        <v>#REF!</v>
      </c>
      <c r="I337" s="256">
        <f>I945</f>
        <v>24714</v>
      </c>
      <c r="J337" s="256">
        <f>J945</f>
        <v>23590.87</v>
      </c>
      <c r="K337" s="256">
        <f t="shared" si="40"/>
        <v>95.455490814922712</v>
      </c>
      <c r="L337" s="521"/>
      <c r="M337" s="522"/>
    </row>
    <row r="338" spans="1:18" x14ac:dyDescent="0.25">
      <c r="A338" s="65"/>
    </row>
    <row r="339" spans="1:18" x14ac:dyDescent="0.25">
      <c r="B339" s="65"/>
    </row>
    <row r="341" spans="1:18" x14ac:dyDescent="0.25">
      <c r="A341" s="696" t="s">
        <v>395</v>
      </c>
      <c r="B341" s="696"/>
      <c r="C341" s="696"/>
      <c r="D341" s="696"/>
      <c r="E341" s="696"/>
      <c r="F341" s="696"/>
      <c r="G341" s="696"/>
      <c r="H341" s="696"/>
      <c r="I341" s="696"/>
      <c r="J341" s="696"/>
      <c r="K341" s="696"/>
      <c r="L341" s="696"/>
      <c r="M341" s="696"/>
      <c r="N341" s="95" t="s">
        <v>5</v>
      </c>
    </row>
    <row r="343" spans="1:18" ht="33" customHeight="1" x14ac:dyDescent="0.25">
      <c r="A343" s="421" t="s">
        <v>286</v>
      </c>
      <c r="B343" s="421" t="s">
        <v>314</v>
      </c>
      <c r="C343" s="423" t="s">
        <v>313</v>
      </c>
      <c r="D343" s="422" t="s">
        <v>196</v>
      </c>
      <c r="E343" s="422" t="s">
        <v>197</v>
      </c>
      <c r="F343" s="420" t="s">
        <v>455</v>
      </c>
      <c r="G343" s="178" t="s">
        <v>446</v>
      </c>
      <c r="H343" s="178" t="s">
        <v>447</v>
      </c>
      <c r="I343" s="178" t="s">
        <v>506</v>
      </c>
      <c r="J343" s="178" t="s">
        <v>507</v>
      </c>
      <c r="K343" s="418" t="s">
        <v>516</v>
      </c>
      <c r="L343" s="519"/>
      <c r="M343" s="519"/>
      <c r="N343" s="88"/>
    </row>
    <row r="344" spans="1:18" x14ac:dyDescent="0.25">
      <c r="A344" s="92"/>
      <c r="B344" s="183">
        <v>1</v>
      </c>
      <c r="C344" s="423">
        <v>1</v>
      </c>
      <c r="D344" s="422">
        <v>2</v>
      </c>
      <c r="E344" s="422">
        <v>3</v>
      </c>
      <c r="F344" s="422">
        <v>2</v>
      </c>
      <c r="G344" s="422">
        <v>3</v>
      </c>
      <c r="H344" s="422">
        <v>4</v>
      </c>
      <c r="I344" s="422">
        <v>2</v>
      </c>
      <c r="J344" s="422">
        <v>3</v>
      </c>
      <c r="K344" s="422">
        <v>4</v>
      </c>
      <c r="L344" s="523"/>
      <c r="M344" s="523"/>
      <c r="N344" s="88"/>
    </row>
    <row r="345" spans="1:18" ht="30" customHeight="1" x14ac:dyDescent="0.25">
      <c r="A345" s="493" t="s">
        <v>498</v>
      </c>
      <c r="B345" s="473" t="s">
        <v>203</v>
      </c>
      <c r="C345" s="473" t="s">
        <v>202</v>
      </c>
      <c r="D345" s="474" t="e">
        <f>D347+D841+D945</f>
        <v>#REF!</v>
      </c>
      <c r="E345" s="474" t="e">
        <f>D345/2</f>
        <v>#REF!</v>
      </c>
      <c r="F345" s="474" t="e">
        <f>F347+F841+F945</f>
        <v>#REF!</v>
      </c>
      <c r="G345" s="474" t="e">
        <f>G347+G841+G945</f>
        <v>#REF!</v>
      </c>
      <c r="H345" s="474" t="e">
        <f>H347+H841+H945</f>
        <v>#REF!</v>
      </c>
      <c r="I345" s="475">
        <f>I347+I841+I945</f>
        <v>2813320.61</v>
      </c>
      <c r="J345" s="475">
        <f>J347+J945+J841</f>
        <v>2795636.3500000006</v>
      </c>
      <c r="K345" s="475">
        <f>J345/I345*100</f>
        <v>99.371409716434727</v>
      </c>
      <c r="L345" s="524"/>
      <c r="M345" s="525"/>
      <c r="N345" s="8"/>
      <c r="R345" s="13"/>
    </row>
    <row r="346" spans="1:18" x14ac:dyDescent="0.25">
      <c r="A346" s="663"/>
      <c r="B346" s="663"/>
      <c r="C346" s="663"/>
      <c r="D346" s="663"/>
      <c r="E346" s="663"/>
      <c r="F346" s="663"/>
      <c r="G346" s="663"/>
      <c r="H346" s="663"/>
      <c r="I346" s="663"/>
      <c r="J346" s="663"/>
      <c r="K346" s="663"/>
      <c r="L346" s="663"/>
      <c r="M346" s="663"/>
      <c r="N346" s="8"/>
      <c r="R346" s="13"/>
    </row>
    <row r="347" spans="1:18" ht="30" customHeight="1" x14ac:dyDescent="0.25">
      <c r="A347" s="492" t="s">
        <v>497</v>
      </c>
      <c r="B347" s="476" t="s">
        <v>206</v>
      </c>
      <c r="C347" s="476" t="s">
        <v>205</v>
      </c>
      <c r="D347" s="445" t="e">
        <f>D349+D448+D675+D709</f>
        <v>#REF!</v>
      </c>
      <c r="E347" s="445" t="e">
        <f>D347/2</f>
        <v>#REF!</v>
      </c>
      <c r="F347" s="445" t="e">
        <f>F349+F448+F675+F709</f>
        <v>#REF!</v>
      </c>
      <c r="G347" s="445" t="e">
        <f>G349+G448+G675+G709</f>
        <v>#REF!</v>
      </c>
      <c r="H347" s="445" t="e">
        <f>H349+H448+H675+H709</f>
        <v>#REF!</v>
      </c>
      <c r="I347" s="477">
        <f>I349+I448+I675+I709</f>
        <v>2222451.61</v>
      </c>
      <c r="J347" s="477">
        <f>J349+J448+J675+J709</f>
        <v>2198934.89</v>
      </c>
      <c r="K347" s="477">
        <f>J347/I347*100</f>
        <v>98.94185682630004</v>
      </c>
      <c r="L347" s="526"/>
      <c r="M347" s="527"/>
      <c r="N347" s="8"/>
      <c r="R347" s="13"/>
    </row>
    <row r="348" spans="1:18" x14ac:dyDescent="0.25">
      <c r="A348" s="663"/>
      <c r="B348" s="663"/>
      <c r="C348" s="663"/>
      <c r="D348" s="663"/>
      <c r="E348" s="663"/>
      <c r="F348" s="663"/>
      <c r="G348" s="663"/>
      <c r="H348" s="663"/>
      <c r="I348" s="663"/>
      <c r="J348" s="663"/>
      <c r="K348" s="663"/>
      <c r="L348" s="663"/>
      <c r="M348" s="663"/>
      <c r="N348" s="8"/>
      <c r="R348" s="13"/>
    </row>
    <row r="349" spans="1:18" ht="30" customHeight="1" x14ac:dyDescent="0.25">
      <c r="A349" s="478" t="s">
        <v>491</v>
      </c>
      <c r="B349" s="479" t="s">
        <v>219</v>
      </c>
      <c r="C349" s="478">
        <v>101</v>
      </c>
      <c r="D349" s="480" t="e">
        <f>D351+D377</f>
        <v>#REF!</v>
      </c>
      <c r="E349" s="480" t="e">
        <f>D349/2</f>
        <v>#REF!</v>
      </c>
      <c r="F349" s="480" t="e">
        <f>F351+F377</f>
        <v>#REF!</v>
      </c>
      <c r="G349" s="480" t="e">
        <f>G351+G377</f>
        <v>#REF!</v>
      </c>
      <c r="H349" s="480" t="e">
        <f>H351+H377</f>
        <v>#REF!</v>
      </c>
      <c r="I349" s="441">
        <f>I351+I377</f>
        <v>476966</v>
      </c>
      <c r="J349" s="441">
        <f>J351+J377</f>
        <v>474351.84</v>
      </c>
      <c r="K349" s="441">
        <f>J349/I349*100</f>
        <v>99.451919004708927</v>
      </c>
      <c r="L349" s="528"/>
      <c r="M349" s="529"/>
      <c r="N349" s="88"/>
      <c r="R349" s="13"/>
    </row>
    <row r="350" spans="1:18" ht="30" customHeight="1" x14ac:dyDescent="0.25">
      <c r="A350" s="663"/>
      <c r="B350" s="663"/>
      <c r="C350" s="663"/>
      <c r="D350" s="663"/>
      <c r="E350" s="663"/>
      <c r="F350" s="663"/>
      <c r="G350" s="663"/>
      <c r="H350" s="663"/>
      <c r="I350" s="663"/>
      <c r="J350" s="663"/>
      <c r="K350" s="663"/>
      <c r="L350" s="663"/>
      <c r="M350" s="663"/>
      <c r="N350" s="88"/>
      <c r="R350" s="13"/>
    </row>
    <row r="351" spans="1:18" ht="30" customHeight="1" x14ac:dyDescent="0.25">
      <c r="A351" s="622" t="s">
        <v>220</v>
      </c>
      <c r="B351" s="623" t="s">
        <v>221</v>
      </c>
      <c r="C351" s="430" t="s">
        <v>220</v>
      </c>
      <c r="D351" s="426">
        <f>D352+D366</f>
        <v>20783.05</v>
      </c>
      <c r="E351" s="426">
        <f>D351/2</f>
        <v>10391.525</v>
      </c>
      <c r="F351" s="426">
        <f>F352+F366</f>
        <v>10325.75</v>
      </c>
      <c r="G351" s="426">
        <f>G352+G366</f>
        <v>16000</v>
      </c>
      <c r="H351" s="426">
        <f>G351/2</f>
        <v>8000</v>
      </c>
      <c r="I351" s="426">
        <f>I352+I366+I371</f>
        <v>34703</v>
      </c>
      <c r="J351" s="470">
        <f>J352+J366+J371</f>
        <v>46232.52</v>
      </c>
      <c r="K351" s="470">
        <f>J351/I351*100</f>
        <v>133.22341007982018</v>
      </c>
      <c r="L351" s="533"/>
      <c r="M351" s="534"/>
      <c r="N351" s="8"/>
      <c r="P351" s="87"/>
      <c r="Q351" s="87"/>
      <c r="R351" s="13"/>
    </row>
    <row r="352" spans="1:18" ht="30" customHeight="1" x14ac:dyDescent="0.25">
      <c r="A352" s="607" t="s">
        <v>335</v>
      </c>
      <c r="B352" s="608" t="s">
        <v>342</v>
      </c>
      <c r="C352" s="608"/>
      <c r="D352" s="609">
        <f>D353</f>
        <v>19908.3</v>
      </c>
      <c r="E352" s="481">
        <f t="shared" ref="E352:E370" si="41">D352/2</f>
        <v>9954.15</v>
      </c>
      <c r="F352" s="609">
        <f t="shared" ref="D352:F353" si="42">SUM(F353)</f>
        <v>10165.75</v>
      </c>
      <c r="G352" s="609">
        <f>G353</f>
        <v>14500</v>
      </c>
      <c r="H352" s="481">
        <f t="shared" ref="H352:H370" si="43">G352/2</f>
        <v>7250</v>
      </c>
      <c r="I352" s="609">
        <f>I353</f>
        <v>27319</v>
      </c>
      <c r="J352" s="481">
        <f>J353</f>
        <v>38900.939999999995</v>
      </c>
      <c r="K352" s="481">
        <f t="shared" ref="K352:K375" si="44">J352/I352*100</f>
        <v>142.3951828397818</v>
      </c>
      <c r="L352" s="541"/>
      <c r="M352" s="534"/>
      <c r="N352" s="94"/>
      <c r="P352" s="408"/>
      <c r="Q352" s="408"/>
      <c r="R352" s="94"/>
    </row>
    <row r="353" spans="1:19" x14ac:dyDescent="0.25">
      <c r="A353" s="14">
        <v>3</v>
      </c>
      <c r="B353" s="14" t="s">
        <v>2</v>
      </c>
      <c r="C353" s="217" t="s">
        <v>5</v>
      </c>
      <c r="D353" s="40">
        <f t="shared" si="42"/>
        <v>19908.3</v>
      </c>
      <c r="E353" s="209">
        <f t="shared" si="41"/>
        <v>9954.15</v>
      </c>
      <c r="F353" s="40">
        <f t="shared" si="42"/>
        <v>10165.75</v>
      </c>
      <c r="G353" s="40">
        <f>G354</f>
        <v>14500</v>
      </c>
      <c r="H353" s="129">
        <f t="shared" si="43"/>
        <v>7250</v>
      </c>
      <c r="I353" s="40">
        <f>I354+I363</f>
        <v>27319</v>
      </c>
      <c r="J353" s="129">
        <f>J354+J363</f>
        <v>38900.939999999995</v>
      </c>
      <c r="K353" s="611">
        <f t="shared" si="44"/>
        <v>142.3951828397818</v>
      </c>
      <c r="L353" s="536"/>
      <c r="M353" s="537"/>
      <c r="N353" s="8"/>
      <c r="P353" s="408"/>
      <c r="Q353" s="408"/>
      <c r="R353" s="87"/>
    </row>
    <row r="354" spans="1:19" x14ac:dyDescent="0.25">
      <c r="A354" s="83">
        <v>32</v>
      </c>
      <c r="B354" s="83" t="s">
        <v>212</v>
      </c>
      <c r="C354" s="218" t="s">
        <v>5</v>
      </c>
      <c r="D354" s="202">
        <f>SUM(D358)</f>
        <v>19908.3</v>
      </c>
      <c r="E354" s="198">
        <f t="shared" si="41"/>
        <v>9954.15</v>
      </c>
      <c r="F354" s="202">
        <f>SUM(F358)</f>
        <v>10165.75</v>
      </c>
      <c r="G354" s="202">
        <f>G358</f>
        <v>14500</v>
      </c>
      <c r="H354" s="198">
        <f t="shared" si="43"/>
        <v>7250</v>
      </c>
      <c r="I354" s="202">
        <f>I355+I358</f>
        <v>27319</v>
      </c>
      <c r="J354" s="198">
        <f>J355+J358</f>
        <v>38000.949999999997</v>
      </c>
      <c r="K354" s="610">
        <f t="shared" si="44"/>
        <v>139.10080896079651</v>
      </c>
      <c r="L354" s="536"/>
      <c r="M354" s="537"/>
      <c r="N354" s="8"/>
      <c r="P354" s="408"/>
      <c r="Q354" s="408"/>
      <c r="R354" s="87"/>
      <c r="S354" s="231"/>
    </row>
    <row r="355" spans="1:19" x14ac:dyDescent="0.25">
      <c r="A355" s="216">
        <v>323</v>
      </c>
      <c r="B355" s="216" t="s">
        <v>77</v>
      </c>
      <c r="C355" s="218"/>
      <c r="D355" s="202"/>
      <c r="E355" s="198"/>
      <c r="F355" s="195">
        <v>0</v>
      </c>
      <c r="G355" s="195">
        <v>0</v>
      </c>
      <c r="H355" s="195">
        <f t="shared" si="43"/>
        <v>0</v>
      </c>
      <c r="I355" s="195">
        <f>I356+I357</f>
        <v>0</v>
      </c>
      <c r="J355" s="276">
        <f>J356+J357</f>
        <v>6728.58</v>
      </c>
      <c r="K355" s="612">
        <v>0</v>
      </c>
      <c r="L355" s="531"/>
      <c r="M355" s="539"/>
      <c r="N355" s="8"/>
      <c r="P355" s="408"/>
      <c r="Q355" s="408"/>
      <c r="R355" s="87"/>
    </row>
    <row r="356" spans="1:19" x14ac:dyDescent="0.25">
      <c r="A356" s="81">
        <v>3233</v>
      </c>
      <c r="B356" s="81" t="s">
        <v>80</v>
      </c>
      <c r="C356" s="218"/>
      <c r="D356" s="202"/>
      <c r="E356" s="198"/>
      <c r="F356" s="236">
        <v>0</v>
      </c>
      <c r="G356" s="236">
        <v>0</v>
      </c>
      <c r="H356" s="236">
        <f t="shared" si="43"/>
        <v>0</v>
      </c>
      <c r="I356" s="236">
        <v>0</v>
      </c>
      <c r="J356" s="236">
        <v>0</v>
      </c>
      <c r="K356" s="484">
        <v>0</v>
      </c>
      <c r="L356" s="531"/>
      <c r="M356" s="539"/>
      <c r="N356" s="8"/>
      <c r="P356" s="408"/>
      <c r="Q356" s="408"/>
      <c r="R356" s="87"/>
    </row>
    <row r="357" spans="1:19" x14ac:dyDescent="0.25">
      <c r="A357" s="81">
        <v>3239</v>
      </c>
      <c r="B357" s="81" t="s">
        <v>86</v>
      </c>
      <c r="C357" s="218"/>
      <c r="D357" s="202"/>
      <c r="E357" s="198"/>
      <c r="F357" s="236"/>
      <c r="G357" s="236"/>
      <c r="H357" s="236"/>
      <c r="I357" s="236">
        <v>0</v>
      </c>
      <c r="J357" s="236">
        <v>6728.58</v>
      </c>
      <c r="K357" s="484">
        <v>0</v>
      </c>
      <c r="L357" s="531"/>
      <c r="M357" s="539"/>
      <c r="N357" s="8"/>
      <c r="P357" s="408"/>
      <c r="Q357" s="408"/>
      <c r="R357" s="87"/>
    </row>
    <row r="358" spans="1:19" x14ac:dyDescent="0.25">
      <c r="A358" s="294">
        <v>329</v>
      </c>
      <c r="B358" s="294" t="s">
        <v>87</v>
      </c>
      <c r="C358" s="295" t="s">
        <v>5</v>
      </c>
      <c r="D358" s="275">
        <f>SUM(D360:D361)</f>
        <v>19908.3</v>
      </c>
      <c r="E358" s="299">
        <f t="shared" si="41"/>
        <v>9954.15</v>
      </c>
      <c r="F358" s="276">
        <f>SUM(F360:F361)</f>
        <v>10165.75</v>
      </c>
      <c r="G358" s="276">
        <f>SUM(G360:G361)</f>
        <v>14500</v>
      </c>
      <c r="H358" s="195">
        <f t="shared" si="43"/>
        <v>7250</v>
      </c>
      <c r="I358" s="276">
        <f>SUM(I359:I362)</f>
        <v>27319</v>
      </c>
      <c r="J358" s="276">
        <f>SUM(J359:J362)</f>
        <v>31272.37</v>
      </c>
      <c r="K358" s="612">
        <f t="shared" si="44"/>
        <v>114.47113730370803</v>
      </c>
      <c r="L358" s="531"/>
      <c r="M358" s="539"/>
      <c r="N358" s="8"/>
      <c r="P358" s="408"/>
      <c r="Q358" s="408"/>
      <c r="R358" s="87"/>
    </row>
    <row r="359" spans="1:19" x14ac:dyDescent="0.25">
      <c r="A359" s="22">
        <v>3291</v>
      </c>
      <c r="B359" s="22" t="s">
        <v>485</v>
      </c>
      <c r="C359" s="466"/>
      <c r="D359" s="458"/>
      <c r="E359" s="271"/>
      <c r="F359" s="236"/>
      <c r="G359" s="236"/>
      <c r="H359" s="236"/>
      <c r="I359" s="236">
        <v>7469</v>
      </c>
      <c r="J359" s="236">
        <v>7461.84</v>
      </c>
      <c r="K359" s="484">
        <f t="shared" si="44"/>
        <v>99.904137100013386</v>
      </c>
      <c r="L359" s="531"/>
      <c r="M359" s="539"/>
      <c r="N359" s="8"/>
      <c r="R359" s="87"/>
    </row>
    <row r="360" spans="1:19" x14ac:dyDescent="0.25">
      <c r="A360" s="81">
        <v>3292</v>
      </c>
      <c r="B360" s="81" t="s">
        <v>89</v>
      </c>
      <c r="C360" s="80" t="s">
        <v>5</v>
      </c>
      <c r="D360" s="17">
        <v>1990.8</v>
      </c>
      <c r="E360" s="236">
        <f t="shared" si="41"/>
        <v>995.4</v>
      </c>
      <c r="F360" s="60">
        <v>1715.77</v>
      </c>
      <c r="G360" s="60">
        <v>0</v>
      </c>
      <c r="H360" s="236">
        <f t="shared" si="43"/>
        <v>0</v>
      </c>
      <c r="I360" s="58">
        <v>1750</v>
      </c>
      <c r="J360" s="236">
        <v>3202.25</v>
      </c>
      <c r="K360" s="484">
        <f t="shared" si="44"/>
        <v>182.98571428571429</v>
      </c>
      <c r="L360" s="102"/>
      <c r="M360" s="539"/>
      <c r="N360" s="8"/>
      <c r="R360" s="87"/>
    </row>
    <row r="361" spans="1:19" x14ac:dyDescent="0.25">
      <c r="A361" s="81">
        <v>3293</v>
      </c>
      <c r="B361" s="81" t="s">
        <v>90</v>
      </c>
      <c r="C361" s="80" t="s">
        <v>5</v>
      </c>
      <c r="D361" s="17">
        <v>17917.5</v>
      </c>
      <c r="E361" s="236">
        <f t="shared" si="41"/>
        <v>8958.75</v>
      </c>
      <c r="F361" s="58">
        <v>8449.98</v>
      </c>
      <c r="G361" s="58">
        <v>14500</v>
      </c>
      <c r="H361" s="236">
        <f t="shared" si="43"/>
        <v>7250</v>
      </c>
      <c r="I361" s="58">
        <v>18100</v>
      </c>
      <c r="J361" s="236">
        <v>20608.28</v>
      </c>
      <c r="K361" s="484">
        <f t="shared" si="44"/>
        <v>113.85790055248619</v>
      </c>
      <c r="L361" s="531"/>
      <c r="M361" s="539"/>
      <c r="N361" s="8"/>
      <c r="R361" s="87"/>
    </row>
    <row r="362" spans="1:19" x14ac:dyDescent="0.25">
      <c r="A362" s="81">
        <v>3299</v>
      </c>
      <c r="B362" s="81" t="s">
        <v>510</v>
      </c>
      <c r="C362" s="80"/>
      <c r="D362" s="17"/>
      <c r="E362" s="236"/>
      <c r="F362" s="58"/>
      <c r="G362" s="58"/>
      <c r="H362" s="236"/>
      <c r="I362" s="58">
        <v>0</v>
      </c>
      <c r="J362" s="236">
        <v>0</v>
      </c>
      <c r="K362" s="484">
        <v>0</v>
      </c>
      <c r="L362" s="531"/>
      <c r="M362" s="539"/>
      <c r="N362" s="8"/>
      <c r="R362" s="87"/>
    </row>
    <row r="363" spans="1:19" x14ac:dyDescent="0.25">
      <c r="A363" s="83">
        <v>38</v>
      </c>
      <c r="B363" s="83" t="s">
        <v>511</v>
      </c>
      <c r="C363" s="218"/>
      <c r="D363" s="202"/>
      <c r="E363" s="198"/>
      <c r="F363" s="198"/>
      <c r="G363" s="198"/>
      <c r="H363" s="198"/>
      <c r="I363" s="198">
        <f>I364</f>
        <v>0</v>
      </c>
      <c r="J363" s="198">
        <f>J364</f>
        <v>899.99</v>
      </c>
      <c r="K363" s="610">
        <v>0</v>
      </c>
      <c r="L363" s="531"/>
      <c r="M363" s="539"/>
      <c r="N363" s="8"/>
      <c r="R363" s="87"/>
    </row>
    <row r="364" spans="1:19" x14ac:dyDescent="0.25">
      <c r="A364" s="216">
        <v>381</v>
      </c>
      <c r="B364" s="216" t="s">
        <v>47</v>
      </c>
      <c r="C364" s="176"/>
      <c r="D364" s="192"/>
      <c r="E364" s="195"/>
      <c r="F364" s="195"/>
      <c r="G364" s="195"/>
      <c r="H364" s="195"/>
      <c r="I364" s="195">
        <f>I365</f>
        <v>0</v>
      </c>
      <c r="J364" s="195">
        <f>J365</f>
        <v>899.99</v>
      </c>
      <c r="K364" s="612">
        <v>0</v>
      </c>
      <c r="L364" s="531"/>
      <c r="M364" s="539"/>
      <c r="N364" s="8"/>
      <c r="R364" s="87"/>
    </row>
    <row r="365" spans="1:19" x14ac:dyDescent="0.25">
      <c r="A365" s="81">
        <v>3811</v>
      </c>
      <c r="B365" s="81" t="s">
        <v>110</v>
      </c>
      <c r="C365" s="80"/>
      <c r="D365" s="17"/>
      <c r="E365" s="236"/>
      <c r="F365" s="58"/>
      <c r="G365" s="58"/>
      <c r="H365" s="236"/>
      <c r="I365" s="58">
        <v>0</v>
      </c>
      <c r="J365" s="236">
        <v>899.99</v>
      </c>
      <c r="K365" s="484">
        <v>0</v>
      </c>
      <c r="L365" s="531"/>
      <c r="M365" s="539"/>
      <c r="N365" s="8"/>
      <c r="R365" s="87"/>
    </row>
    <row r="366" spans="1:19" ht="30" customHeight="1" x14ac:dyDescent="0.25">
      <c r="A366" s="618" t="s">
        <v>345</v>
      </c>
      <c r="B366" s="619" t="s">
        <v>346</v>
      </c>
      <c r="C366" s="616"/>
      <c r="D366" s="481">
        <f>SUM(D367)</f>
        <v>874.75</v>
      </c>
      <c r="E366" s="481">
        <f t="shared" si="41"/>
        <v>437.375</v>
      </c>
      <c r="F366" s="481">
        <f>SUM(F367)</f>
        <v>160</v>
      </c>
      <c r="G366" s="481">
        <f>G367</f>
        <v>1500</v>
      </c>
      <c r="H366" s="481">
        <f t="shared" si="43"/>
        <v>750</v>
      </c>
      <c r="I366" s="481">
        <f t="shared" ref="I366:J369" si="45">I367</f>
        <v>1600</v>
      </c>
      <c r="J366" s="481">
        <f t="shared" si="45"/>
        <v>1547.8</v>
      </c>
      <c r="K366" s="481">
        <f t="shared" si="44"/>
        <v>96.737499999999997</v>
      </c>
      <c r="L366" s="533"/>
      <c r="M366" s="534"/>
      <c r="N366" s="8"/>
      <c r="R366" s="87"/>
    </row>
    <row r="367" spans="1:19" x14ac:dyDescent="0.25">
      <c r="A367" s="14">
        <v>3</v>
      </c>
      <c r="B367" s="14" t="s">
        <v>2</v>
      </c>
      <c r="C367" s="217" t="s">
        <v>5</v>
      </c>
      <c r="D367" s="40">
        <f t="shared" ref="D367:F368" si="46">SUM(D368)</f>
        <v>874.75</v>
      </c>
      <c r="E367" s="209">
        <f t="shared" si="41"/>
        <v>437.375</v>
      </c>
      <c r="F367" s="40">
        <f t="shared" si="46"/>
        <v>160</v>
      </c>
      <c r="G367" s="40">
        <f>G368</f>
        <v>1500</v>
      </c>
      <c r="H367" s="129">
        <f t="shared" si="43"/>
        <v>750</v>
      </c>
      <c r="I367" s="40">
        <f t="shared" si="45"/>
        <v>1600</v>
      </c>
      <c r="J367" s="129">
        <f t="shared" si="45"/>
        <v>1547.8</v>
      </c>
      <c r="K367" s="614">
        <f t="shared" si="44"/>
        <v>96.737499999999997</v>
      </c>
      <c r="L367" s="536"/>
      <c r="M367" s="537"/>
      <c r="N367" s="8"/>
      <c r="R367" s="87"/>
    </row>
    <row r="368" spans="1:19" x14ac:dyDescent="0.25">
      <c r="A368" s="83">
        <v>32</v>
      </c>
      <c r="B368" s="83" t="s">
        <v>212</v>
      </c>
      <c r="C368" s="218" t="s">
        <v>5</v>
      </c>
      <c r="D368" s="202">
        <f t="shared" si="46"/>
        <v>874.75</v>
      </c>
      <c r="E368" s="198">
        <f t="shared" si="41"/>
        <v>437.375</v>
      </c>
      <c r="F368" s="202">
        <f t="shared" si="46"/>
        <v>160</v>
      </c>
      <c r="G368" s="202">
        <f>G369</f>
        <v>1500</v>
      </c>
      <c r="H368" s="198">
        <f t="shared" si="43"/>
        <v>750</v>
      </c>
      <c r="I368" s="202">
        <f t="shared" si="45"/>
        <v>1600</v>
      </c>
      <c r="J368" s="198">
        <f t="shared" si="45"/>
        <v>1547.8</v>
      </c>
      <c r="K368" s="613">
        <f t="shared" si="44"/>
        <v>96.737499999999997</v>
      </c>
      <c r="L368" s="536"/>
      <c r="M368" s="537"/>
      <c r="N368" s="8"/>
      <c r="R368" s="87"/>
    </row>
    <row r="369" spans="1:18" x14ac:dyDescent="0.25">
      <c r="A369" s="294">
        <v>329</v>
      </c>
      <c r="B369" s="294" t="s">
        <v>87</v>
      </c>
      <c r="C369" s="295" t="s">
        <v>5</v>
      </c>
      <c r="D369" s="275">
        <f>SUM(D370)</f>
        <v>874.75</v>
      </c>
      <c r="E369" s="299">
        <f t="shared" si="41"/>
        <v>437.375</v>
      </c>
      <c r="F369" s="276">
        <f>SUM(F370)</f>
        <v>160</v>
      </c>
      <c r="G369" s="276">
        <f>G370</f>
        <v>1500</v>
      </c>
      <c r="H369" s="195">
        <f t="shared" si="43"/>
        <v>750</v>
      </c>
      <c r="I369" s="276">
        <f t="shared" si="45"/>
        <v>1600</v>
      </c>
      <c r="J369" s="276">
        <f t="shared" si="45"/>
        <v>1547.8</v>
      </c>
      <c r="K369" s="612">
        <f t="shared" si="44"/>
        <v>96.737499999999997</v>
      </c>
      <c r="L369" s="531"/>
      <c r="M369" s="539"/>
      <c r="N369" s="8"/>
      <c r="R369" s="87"/>
    </row>
    <row r="370" spans="1:18" x14ac:dyDescent="0.25">
      <c r="A370" s="81">
        <v>3299</v>
      </c>
      <c r="B370" s="81" t="s">
        <v>87</v>
      </c>
      <c r="C370" s="80" t="s">
        <v>5</v>
      </c>
      <c r="D370" s="17">
        <v>874.75</v>
      </c>
      <c r="E370" s="236">
        <f t="shared" si="41"/>
        <v>437.375</v>
      </c>
      <c r="F370" s="58">
        <v>160</v>
      </c>
      <c r="G370" s="58">
        <v>1500</v>
      </c>
      <c r="H370" s="236">
        <f t="shared" si="43"/>
        <v>750</v>
      </c>
      <c r="I370" s="58">
        <v>1600</v>
      </c>
      <c r="J370" s="236">
        <v>1547.8</v>
      </c>
      <c r="K370" s="484">
        <f t="shared" si="44"/>
        <v>96.737499999999997</v>
      </c>
      <c r="L370" s="531"/>
      <c r="M370" s="539"/>
      <c r="N370" s="8"/>
      <c r="R370" s="87"/>
    </row>
    <row r="371" spans="1:18" ht="30" customHeight="1" x14ac:dyDescent="0.25">
      <c r="A371" s="607" t="s">
        <v>337</v>
      </c>
      <c r="B371" s="615" t="s">
        <v>340</v>
      </c>
      <c r="C371" s="616"/>
      <c r="D371" s="617"/>
      <c r="E371" s="484"/>
      <c r="F371" s="484"/>
      <c r="G371" s="484"/>
      <c r="H371" s="484"/>
      <c r="I371" s="481">
        <f t="shared" ref="I371:J374" si="47">I372</f>
        <v>5784</v>
      </c>
      <c r="J371" s="481">
        <f t="shared" si="47"/>
        <v>5783.78</v>
      </c>
      <c r="K371" s="481">
        <f t="shared" si="44"/>
        <v>99.996196403872744</v>
      </c>
      <c r="L371" s="533"/>
      <c r="M371" s="534"/>
      <c r="N371" s="8"/>
      <c r="R371" s="87"/>
    </row>
    <row r="372" spans="1:18" x14ac:dyDescent="0.25">
      <c r="A372" s="14">
        <v>3</v>
      </c>
      <c r="B372" s="14" t="s">
        <v>2</v>
      </c>
      <c r="C372" s="467"/>
      <c r="D372" s="401"/>
      <c r="E372" s="402"/>
      <c r="F372" s="468"/>
      <c r="G372" s="468"/>
      <c r="H372" s="402"/>
      <c r="I372" s="129">
        <f t="shared" si="47"/>
        <v>5784</v>
      </c>
      <c r="J372" s="129">
        <f t="shared" si="47"/>
        <v>5783.78</v>
      </c>
      <c r="K372" s="614">
        <f t="shared" si="44"/>
        <v>99.996196403872744</v>
      </c>
      <c r="L372" s="538"/>
      <c r="M372" s="537"/>
      <c r="N372" s="8"/>
      <c r="R372" s="87"/>
    </row>
    <row r="373" spans="1:18" x14ac:dyDescent="0.25">
      <c r="A373" s="83">
        <v>32</v>
      </c>
      <c r="B373" s="83" t="s">
        <v>212</v>
      </c>
      <c r="C373" s="467"/>
      <c r="D373" s="401"/>
      <c r="E373" s="402"/>
      <c r="F373" s="468"/>
      <c r="G373" s="468"/>
      <c r="H373" s="402"/>
      <c r="I373" s="198">
        <f t="shared" si="47"/>
        <v>5784</v>
      </c>
      <c r="J373" s="198">
        <f t="shared" si="47"/>
        <v>5783.78</v>
      </c>
      <c r="K373" s="613">
        <f t="shared" si="44"/>
        <v>99.996196403872744</v>
      </c>
      <c r="L373" s="538"/>
      <c r="M373" s="537"/>
      <c r="N373" s="8"/>
      <c r="R373" s="87"/>
    </row>
    <row r="374" spans="1:18" x14ac:dyDescent="0.25">
      <c r="A374" s="294">
        <v>329</v>
      </c>
      <c r="B374" s="294" t="s">
        <v>87</v>
      </c>
      <c r="C374" s="176"/>
      <c r="D374" s="192"/>
      <c r="E374" s="195"/>
      <c r="F374" s="195"/>
      <c r="G374" s="195"/>
      <c r="H374" s="195"/>
      <c r="I374" s="195">
        <f t="shared" si="47"/>
        <v>5784</v>
      </c>
      <c r="J374" s="276">
        <f t="shared" si="47"/>
        <v>5783.78</v>
      </c>
      <c r="K374" s="612">
        <f t="shared" si="44"/>
        <v>99.996196403872744</v>
      </c>
      <c r="L374" s="531"/>
      <c r="M374" s="539"/>
      <c r="N374" s="8"/>
      <c r="R374" s="87"/>
    </row>
    <row r="375" spans="1:18" x14ac:dyDescent="0.25">
      <c r="A375" s="22">
        <v>3291</v>
      </c>
      <c r="B375" s="22" t="s">
        <v>485</v>
      </c>
      <c r="C375" s="469"/>
      <c r="D375" s="23"/>
      <c r="E375" s="236"/>
      <c r="F375" s="236"/>
      <c r="G375" s="236"/>
      <c r="H375" s="236"/>
      <c r="I375" s="236">
        <v>5784</v>
      </c>
      <c r="J375" s="236">
        <v>5783.78</v>
      </c>
      <c r="K375" s="484">
        <f t="shared" si="44"/>
        <v>99.996196403872744</v>
      </c>
      <c r="L375" s="531"/>
      <c r="M375" s="532"/>
      <c r="N375" s="8"/>
      <c r="R375" s="87"/>
    </row>
    <row r="376" spans="1:18" x14ac:dyDescent="0.25">
      <c r="A376" s="664"/>
      <c r="B376" s="664"/>
      <c r="C376" s="664"/>
      <c r="D376" s="664"/>
      <c r="E376" s="664"/>
      <c r="F376" s="664"/>
      <c r="G376" s="664"/>
      <c r="H376" s="664"/>
      <c r="I376" s="664"/>
      <c r="J376" s="664"/>
      <c r="K376" s="664"/>
      <c r="L376" s="664"/>
      <c r="M376" s="664"/>
      <c r="N376" s="8"/>
      <c r="R376" s="87"/>
    </row>
    <row r="377" spans="1:18" ht="33" customHeight="1" x14ac:dyDescent="0.25">
      <c r="A377" s="424" t="s">
        <v>474</v>
      </c>
      <c r="B377" s="490" t="s">
        <v>298</v>
      </c>
      <c r="C377" s="623" t="s">
        <v>223</v>
      </c>
      <c r="D377" s="426" t="e">
        <f>D378+D419+D426+D437</f>
        <v>#REF!</v>
      </c>
      <c r="E377" s="426" t="e">
        <f>D377/2</f>
        <v>#REF!</v>
      </c>
      <c r="F377" s="426" t="e">
        <f>F378+F419+F426+F437</f>
        <v>#REF!</v>
      </c>
      <c r="G377" s="426" t="e">
        <f>G378+G419+G426+G437</f>
        <v>#REF!</v>
      </c>
      <c r="H377" s="426" t="e">
        <f>G377/2</f>
        <v>#REF!</v>
      </c>
      <c r="I377" s="426">
        <f>I378+I419+I426+I437+I442</f>
        <v>442263</v>
      </c>
      <c r="J377" s="470">
        <f>J378+J419+J426+J437+J442</f>
        <v>428119.32</v>
      </c>
      <c r="K377" s="470">
        <f>J377/I377*100</f>
        <v>96.801975295242883</v>
      </c>
      <c r="L377" s="533"/>
      <c r="M377" s="534"/>
      <c r="N377" s="87"/>
    </row>
    <row r="378" spans="1:18" ht="30" customHeight="1" x14ac:dyDescent="0.25">
      <c r="A378" s="618" t="s">
        <v>335</v>
      </c>
      <c r="B378" s="624" t="s">
        <v>342</v>
      </c>
      <c r="C378" s="624"/>
      <c r="D378" s="625">
        <f>D379</f>
        <v>245038</v>
      </c>
      <c r="E378" s="481">
        <f t="shared" ref="E378:E441" si="48">D378/2</f>
        <v>122519</v>
      </c>
      <c r="F378" s="625">
        <f>F379</f>
        <v>120687.3</v>
      </c>
      <c r="G378" s="625">
        <f>G379</f>
        <v>269798</v>
      </c>
      <c r="H378" s="481">
        <f t="shared" ref="H378:H441" si="49">G378/2</f>
        <v>134899</v>
      </c>
      <c r="I378" s="625">
        <f>I379+I415</f>
        <v>438971</v>
      </c>
      <c r="J378" s="481">
        <f>J379+J415</f>
        <v>425262.77</v>
      </c>
      <c r="K378" s="481">
        <f t="shared" ref="K378:K441" si="50">J378/I378*100</f>
        <v>96.877190064947342</v>
      </c>
      <c r="L378" s="535"/>
      <c r="M378" s="534"/>
      <c r="N378" s="87"/>
    </row>
    <row r="379" spans="1:18" x14ac:dyDescent="0.25">
      <c r="A379" s="14">
        <v>3</v>
      </c>
      <c r="B379" s="14" t="s">
        <v>2</v>
      </c>
      <c r="C379" s="14"/>
      <c r="D379" s="40">
        <f>D380+D388+D410+D439</f>
        <v>245038</v>
      </c>
      <c r="E379" s="40">
        <f t="shared" si="48"/>
        <v>122519</v>
      </c>
      <c r="F379" s="40">
        <f>F380+F388+F410</f>
        <v>120687.3</v>
      </c>
      <c r="G379" s="40">
        <f>G380+G388+G410</f>
        <v>269798</v>
      </c>
      <c r="H379" s="129">
        <f t="shared" si="49"/>
        <v>134899</v>
      </c>
      <c r="I379" s="40">
        <f>I380+I388+I410</f>
        <v>438839</v>
      </c>
      <c r="J379" s="129">
        <f>J380+J388+J410</f>
        <v>425131.22000000003</v>
      </c>
      <c r="K379" s="611">
        <f t="shared" si="50"/>
        <v>96.876353286740695</v>
      </c>
      <c r="L379" s="536"/>
      <c r="M379" s="537"/>
      <c r="N379" s="87"/>
    </row>
    <row r="380" spans="1:18" x14ac:dyDescent="0.25">
      <c r="A380" s="83">
        <v>31</v>
      </c>
      <c r="B380" s="83" t="s">
        <v>211</v>
      </c>
      <c r="C380" s="83"/>
      <c r="D380" s="198">
        <f>D381+D384+D386</f>
        <v>176375.6</v>
      </c>
      <c r="E380" s="198">
        <f t="shared" si="48"/>
        <v>88187.8</v>
      </c>
      <c r="F380" s="198">
        <f>F381+F384+F386</f>
        <v>89988.04</v>
      </c>
      <c r="G380" s="198">
        <f>G381+G384+G386</f>
        <v>201900</v>
      </c>
      <c r="H380" s="198">
        <f t="shared" si="49"/>
        <v>100950</v>
      </c>
      <c r="I380" s="198">
        <f>I381+I384+I386</f>
        <v>344350</v>
      </c>
      <c r="J380" s="198">
        <f>J381+J384+J386</f>
        <v>340866.78</v>
      </c>
      <c r="K380" s="610">
        <f t="shared" si="50"/>
        <v>98.988465224335712</v>
      </c>
      <c r="L380" s="538"/>
      <c r="M380" s="537"/>
      <c r="N380" s="87"/>
    </row>
    <row r="381" spans="1:18" x14ac:dyDescent="0.25">
      <c r="A381" s="216">
        <v>311</v>
      </c>
      <c r="B381" s="216" t="s">
        <v>59</v>
      </c>
      <c r="C381" s="216"/>
      <c r="D381" s="219">
        <f>SUM(D382)</f>
        <v>145995.1</v>
      </c>
      <c r="E381" s="299">
        <f t="shared" si="48"/>
        <v>72997.55</v>
      </c>
      <c r="F381" s="195">
        <f>SUM(F382)</f>
        <v>77242.95</v>
      </c>
      <c r="G381" s="195">
        <f>SUM(G382)</f>
        <v>162000</v>
      </c>
      <c r="H381" s="195">
        <f t="shared" si="49"/>
        <v>81000</v>
      </c>
      <c r="I381" s="195">
        <f>I382+I383</f>
        <v>288840</v>
      </c>
      <c r="J381" s="276">
        <f>J382+J383</f>
        <v>285847.82</v>
      </c>
      <c r="K381" s="612">
        <f t="shared" si="50"/>
        <v>98.964070073397039</v>
      </c>
      <c r="L381" s="531"/>
      <c r="M381" s="539"/>
      <c r="N381" s="87"/>
    </row>
    <row r="382" spans="1:18" x14ac:dyDescent="0.25">
      <c r="A382" s="81">
        <v>3111</v>
      </c>
      <c r="B382" s="81" t="s">
        <v>60</v>
      </c>
      <c r="C382" s="81"/>
      <c r="D382" s="17">
        <v>145995.1</v>
      </c>
      <c r="E382" s="236">
        <f t="shared" si="48"/>
        <v>72997.55</v>
      </c>
      <c r="F382" s="58">
        <v>77242.95</v>
      </c>
      <c r="G382" s="58">
        <v>162000</v>
      </c>
      <c r="H382" s="236">
        <f t="shared" si="49"/>
        <v>81000</v>
      </c>
      <c r="I382" s="58">
        <v>283590</v>
      </c>
      <c r="J382" s="58">
        <v>280728.25</v>
      </c>
      <c r="K382" s="484">
        <f t="shared" si="50"/>
        <v>98.99088472795232</v>
      </c>
      <c r="L382" s="531"/>
      <c r="M382" s="539"/>
      <c r="N382" s="87"/>
    </row>
    <row r="383" spans="1:18" x14ac:dyDescent="0.25">
      <c r="A383" s="81">
        <v>3112</v>
      </c>
      <c r="B383" s="81" t="s">
        <v>450</v>
      </c>
      <c r="C383" s="81"/>
      <c r="D383" s="17"/>
      <c r="E383" s="236"/>
      <c r="F383" s="58">
        <v>0</v>
      </c>
      <c r="G383" s="58">
        <v>0</v>
      </c>
      <c r="H383" s="236">
        <f t="shared" si="49"/>
        <v>0</v>
      </c>
      <c r="I383" s="58">
        <v>5250</v>
      </c>
      <c r="J383" s="58">
        <v>5119.57</v>
      </c>
      <c r="K383" s="484">
        <f t="shared" si="50"/>
        <v>97.51561904761904</v>
      </c>
      <c r="L383" s="531"/>
      <c r="M383" s="539"/>
      <c r="N383" s="87"/>
    </row>
    <row r="384" spans="1:18" x14ac:dyDescent="0.25">
      <c r="A384" s="216">
        <v>312</v>
      </c>
      <c r="B384" s="216" t="s">
        <v>61</v>
      </c>
      <c r="C384" s="216"/>
      <c r="D384" s="219">
        <f>SUM(D385)</f>
        <v>6357.5</v>
      </c>
      <c r="E384" s="299">
        <f t="shared" si="48"/>
        <v>3178.75</v>
      </c>
      <c r="F384" s="195">
        <f>SUM(F385)</f>
        <v>0</v>
      </c>
      <c r="G384" s="195">
        <f>SUM(G385)</f>
        <v>13000</v>
      </c>
      <c r="H384" s="195">
        <f t="shared" si="49"/>
        <v>6500</v>
      </c>
      <c r="I384" s="195">
        <f>I385</f>
        <v>8790</v>
      </c>
      <c r="J384" s="276">
        <f>J385</f>
        <v>8698.76</v>
      </c>
      <c r="K384" s="612">
        <f t="shared" si="50"/>
        <v>98.962002275312855</v>
      </c>
      <c r="L384" s="531"/>
      <c r="M384" s="539"/>
      <c r="N384" s="87"/>
    </row>
    <row r="385" spans="1:14" x14ac:dyDescent="0.25">
      <c r="A385" s="81">
        <v>3121</v>
      </c>
      <c r="B385" s="81" t="s">
        <v>61</v>
      </c>
      <c r="C385" s="81"/>
      <c r="D385" s="17">
        <v>6357.5</v>
      </c>
      <c r="E385" s="236">
        <f t="shared" si="48"/>
        <v>3178.75</v>
      </c>
      <c r="F385" s="58">
        <v>0</v>
      </c>
      <c r="G385" s="58">
        <v>13000</v>
      </c>
      <c r="H385" s="236">
        <f t="shared" si="49"/>
        <v>6500</v>
      </c>
      <c r="I385" s="58">
        <v>8790</v>
      </c>
      <c r="J385" s="58">
        <v>8698.76</v>
      </c>
      <c r="K385" s="484">
        <f t="shared" si="50"/>
        <v>98.962002275312855</v>
      </c>
      <c r="L385" s="531"/>
      <c r="M385" s="539"/>
      <c r="N385" s="87"/>
    </row>
    <row r="386" spans="1:14" x14ac:dyDescent="0.25">
      <c r="A386" s="216">
        <v>313</v>
      </c>
      <c r="B386" s="216" t="s">
        <v>62</v>
      </c>
      <c r="C386" s="216"/>
      <c r="D386" s="219">
        <f>SUM(D387)</f>
        <v>24023</v>
      </c>
      <c r="E386" s="299">
        <f t="shared" si="48"/>
        <v>12011.5</v>
      </c>
      <c r="F386" s="195">
        <f>SUM(F387)</f>
        <v>12745.09</v>
      </c>
      <c r="G386" s="195">
        <f>G387</f>
        <v>26900</v>
      </c>
      <c r="H386" s="195">
        <f t="shared" si="49"/>
        <v>13450</v>
      </c>
      <c r="I386" s="195">
        <f>I387</f>
        <v>46720</v>
      </c>
      <c r="J386" s="276">
        <f>J387</f>
        <v>46320.2</v>
      </c>
      <c r="K386" s="612">
        <f t="shared" si="50"/>
        <v>99.144263698630127</v>
      </c>
      <c r="L386" s="531"/>
      <c r="M386" s="539"/>
      <c r="N386" s="87"/>
    </row>
    <row r="387" spans="1:14" x14ac:dyDescent="0.25">
      <c r="A387" s="81">
        <v>3132</v>
      </c>
      <c r="B387" s="81" t="s">
        <v>63</v>
      </c>
      <c r="C387" s="81"/>
      <c r="D387" s="17">
        <v>24023</v>
      </c>
      <c r="E387" s="236">
        <f t="shared" si="48"/>
        <v>12011.5</v>
      </c>
      <c r="F387" s="58">
        <v>12745.09</v>
      </c>
      <c r="G387" s="58">
        <v>26900</v>
      </c>
      <c r="H387" s="236">
        <f t="shared" si="49"/>
        <v>13450</v>
      </c>
      <c r="I387" s="58">
        <v>46720</v>
      </c>
      <c r="J387" s="58">
        <v>46320.2</v>
      </c>
      <c r="K387" s="484">
        <f t="shared" si="50"/>
        <v>99.144263698630127</v>
      </c>
      <c r="L387" s="531"/>
      <c r="M387" s="539"/>
      <c r="N387" s="87"/>
    </row>
    <row r="388" spans="1:14" x14ac:dyDescent="0.25">
      <c r="A388" s="83">
        <v>32</v>
      </c>
      <c r="B388" s="83" t="s">
        <v>212</v>
      </c>
      <c r="C388" s="83"/>
      <c r="D388" s="198">
        <f>D389+D394+D397+D404</f>
        <v>61362.7</v>
      </c>
      <c r="E388" s="198">
        <f t="shared" si="48"/>
        <v>30681.35</v>
      </c>
      <c r="F388" s="198">
        <f>F389+F394+F397+F404</f>
        <v>28908.680000000004</v>
      </c>
      <c r="G388" s="198">
        <f>G389+G394+G397+G404</f>
        <v>60398</v>
      </c>
      <c r="H388" s="198">
        <f t="shared" si="49"/>
        <v>30199</v>
      </c>
      <c r="I388" s="198">
        <f>I389+I394+I397+I404</f>
        <v>83469</v>
      </c>
      <c r="J388" s="198">
        <f>J389+J394+J397+J404</f>
        <v>81192.680000000008</v>
      </c>
      <c r="K388" s="610">
        <f t="shared" si="50"/>
        <v>97.272855790772624</v>
      </c>
      <c r="L388" s="538"/>
      <c r="M388" s="537"/>
      <c r="N388" s="87"/>
    </row>
    <row r="389" spans="1:14" x14ac:dyDescent="0.25">
      <c r="A389" s="216">
        <v>321</v>
      </c>
      <c r="B389" s="216" t="s">
        <v>65</v>
      </c>
      <c r="C389" s="216"/>
      <c r="D389" s="219">
        <f>SUM(D390:D393)</f>
        <v>4452.6000000000004</v>
      </c>
      <c r="E389" s="299">
        <f t="shared" si="48"/>
        <v>2226.3000000000002</v>
      </c>
      <c r="F389" s="195">
        <f>SUM(F390:F393)</f>
        <v>1646.9299999999998</v>
      </c>
      <c r="G389" s="195">
        <f>SUM(G390:G393)</f>
        <v>4350</v>
      </c>
      <c r="H389" s="195">
        <f t="shared" si="49"/>
        <v>2175</v>
      </c>
      <c r="I389" s="195">
        <f>SUM(I390:I393)</f>
        <v>3903</v>
      </c>
      <c r="J389" s="276">
        <f>SUM(J390:J393)</f>
        <v>3489.45</v>
      </c>
      <c r="K389" s="612">
        <f t="shared" si="50"/>
        <v>89.404304381245197</v>
      </c>
      <c r="L389" s="531"/>
      <c r="M389" s="539"/>
      <c r="N389" s="87"/>
    </row>
    <row r="390" spans="1:14" x14ac:dyDescent="0.25">
      <c r="A390" s="81">
        <v>3211</v>
      </c>
      <c r="B390" s="81" t="s">
        <v>66</v>
      </c>
      <c r="C390" s="81"/>
      <c r="D390" s="17">
        <v>2125.4</v>
      </c>
      <c r="E390" s="236">
        <f t="shared" si="48"/>
        <v>1062.7</v>
      </c>
      <c r="F390" s="58">
        <v>626.99</v>
      </c>
      <c r="G390" s="58">
        <v>1100</v>
      </c>
      <c r="H390" s="236">
        <f t="shared" si="49"/>
        <v>550</v>
      </c>
      <c r="I390" s="58">
        <v>2000</v>
      </c>
      <c r="J390" s="58">
        <v>1255.8</v>
      </c>
      <c r="K390" s="484">
        <f t="shared" si="50"/>
        <v>62.79</v>
      </c>
      <c r="L390" s="531"/>
      <c r="M390" s="539"/>
      <c r="N390" s="87"/>
    </row>
    <row r="391" spans="1:14" ht="19.5" x14ac:dyDescent="0.25">
      <c r="A391" s="81">
        <v>3212</v>
      </c>
      <c r="B391" s="82" t="s">
        <v>299</v>
      </c>
      <c r="C391" s="81"/>
      <c r="D391" s="17">
        <v>663.6</v>
      </c>
      <c r="E391" s="236">
        <f t="shared" si="48"/>
        <v>331.8</v>
      </c>
      <c r="F391" s="58">
        <v>185.8</v>
      </c>
      <c r="G391" s="58">
        <v>1750</v>
      </c>
      <c r="H391" s="236">
        <f t="shared" si="49"/>
        <v>875</v>
      </c>
      <c r="I391" s="58">
        <v>503</v>
      </c>
      <c r="J391" s="58">
        <v>502.85</v>
      </c>
      <c r="K391" s="484">
        <f t="shared" si="50"/>
        <v>99.970178926441349</v>
      </c>
      <c r="L391" s="531"/>
      <c r="M391" s="539"/>
      <c r="N391" s="87"/>
    </row>
    <row r="392" spans="1:14" x14ac:dyDescent="0.25">
      <c r="A392" s="81">
        <v>3213</v>
      </c>
      <c r="B392" s="81" t="s">
        <v>68</v>
      </c>
      <c r="C392" s="81"/>
      <c r="D392" s="17">
        <v>663.6</v>
      </c>
      <c r="E392" s="236">
        <f t="shared" si="48"/>
        <v>331.8</v>
      </c>
      <c r="F392" s="58">
        <v>355</v>
      </c>
      <c r="G392" s="58">
        <v>700</v>
      </c>
      <c r="H392" s="236">
        <f t="shared" si="49"/>
        <v>350</v>
      </c>
      <c r="I392" s="58">
        <v>300</v>
      </c>
      <c r="J392" s="58">
        <v>295</v>
      </c>
      <c r="K392" s="484">
        <f t="shared" si="50"/>
        <v>98.333333333333329</v>
      </c>
      <c r="L392" s="531"/>
      <c r="M392" s="539"/>
      <c r="N392" s="87"/>
    </row>
    <row r="393" spans="1:14" x14ac:dyDescent="0.25">
      <c r="A393" s="81">
        <v>3214</v>
      </c>
      <c r="B393" s="81" t="s">
        <v>69</v>
      </c>
      <c r="C393" s="81"/>
      <c r="D393" s="17">
        <v>1000</v>
      </c>
      <c r="E393" s="236">
        <f t="shared" si="48"/>
        <v>500</v>
      </c>
      <c r="F393" s="58">
        <v>479.14</v>
      </c>
      <c r="G393" s="58">
        <v>800</v>
      </c>
      <c r="H393" s="236">
        <f t="shared" si="49"/>
        <v>400</v>
      </c>
      <c r="I393" s="58">
        <v>1100</v>
      </c>
      <c r="J393" s="58">
        <v>1435.8</v>
      </c>
      <c r="K393" s="484">
        <f t="shared" si="50"/>
        <v>130.5272727272727</v>
      </c>
      <c r="L393" s="531"/>
      <c r="M393" s="539"/>
      <c r="N393" s="87"/>
    </row>
    <row r="394" spans="1:14" x14ac:dyDescent="0.25">
      <c r="A394" s="216">
        <v>322</v>
      </c>
      <c r="B394" s="216" t="s">
        <v>70</v>
      </c>
      <c r="C394" s="216"/>
      <c r="D394" s="219">
        <f>SUM(D395:D396)</f>
        <v>6105.1</v>
      </c>
      <c r="E394" s="299">
        <f t="shared" si="48"/>
        <v>3052.55</v>
      </c>
      <c r="F394" s="195">
        <f>SUM(F395:F396)</f>
        <v>1536.21</v>
      </c>
      <c r="G394" s="195">
        <f>SUM(G395:G396)</f>
        <v>2180</v>
      </c>
      <c r="H394" s="195">
        <f t="shared" si="49"/>
        <v>1090</v>
      </c>
      <c r="I394" s="195">
        <f>SUM(I395:I396)</f>
        <v>5790</v>
      </c>
      <c r="J394" s="276">
        <f>SUM(J395:J396)</f>
        <v>5514.52</v>
      </c>
      <c r="K394" s="612">
        <f t="shared" si="50"/>
        <v>95.242141623488791</v>
      </c>
      <c r="L394" s="531"/>
      <c r="M394" s="539"/>
      <c r="N394" s="87"/>
    </row>
    <row r="395" spans="1:14" x14ac:dyDescent="0.25">
      <c r="A395" s="81">
        <v>3221</v>
      </c>
      <c r="B395" s="81" t="s">
        <v>71</v>
      </c>
      <c r="C395" s="81"/>
      <c r="D395" s="17">
        <v>5176.1000000000004</v>
      </c>
      <c r="E395" s="236">
        <f t="shared" si="48"/>
        <v>2588.0500000000002</v>
      </c>
      <c r="F395" s="58">
        <v>1536.21</v>
      </c>
      <c r="G395" s="58">
        <v>2080</v>
      </c>
      <c r="H395" s="236">
        <f t="shared" si="49"/>
        <v>1040</v>
      </c>
      <c r="I395" s="58">
        <v>5790</v>
      </c>
      <c r="J395" s="58">
        <v>5514.52</v>
      </c>
      <c r="K395" s="484">
        <f t="shared" si="50"/>
        <v>95.242141623488791</v>
      </c>
      <c r="L395" s="531"/>
      <c r="M395" s="539"/>
      <c r="N395" s="87"/>
    </row>
    <row r="396" spans="1:14" x14ac:dyDescent="0.25">
      <c r="A396" s="81">
        <v>3225</v>
      </c>
      <c r="B396" s="81" t="s">
        <v>75</v>
      </c>
      <c r="C396" s="81"/>
      <c r="D396" s="17">
        <v>929</v>
      </c>
      <c r="E396" s="236">
        <f t="shared" si="48"/>
        <v>464.5</v>
      </c>
      <c r="F396" s="58">
        <v>0</v>
      </c>
      <c r="G396" s="58">
        <v>100</v>
      </c>
      <c r="H396" s="236">
        <f t="shared" si="49"/>
        <v>50</v>
      </c>
      <c r="I396" s="58">
        <v>0</v>
      </c>
      <c r="J396" s="58">
        <v>0</v>
      </c>
      <c r="K396" s="484">
        <v>0</v>
      </c>
      <c r="L396" s="531"/>
      <c r="M396" s="539"/>
      <c r="N396" s="87"/>
    </row>
    <row r="397" spans="1:14" x14ac:dyDescent="0.25">
      <c r="A397" s="216">
        <v>323</v>
      </c>
      <c r="B397" s="216" t="s">
        <v>77</v>
      </c>
      <c r="C397" s="216"/>
      <c r="D397" s="219">
        <f>SUM(D398:D403)</f>
        <v>42222.5</v>
      </c>
      <c r="E397" s="299">
        <f t="shared" si="48"/>
        <v>21111.25</v>
      </c>
      <c r="F397" s="195">
        <f>SUM(F398:F403)</f>
        <v>24390.160000000003</v>
      </c>
      <c r="G397" s="195">
        <f>SUM(G398:G403)</f>
        <v>46648</v>
      </c>
      <c r="H397" s="195">
        <f t="shared" si="49"/>
        <v>23324</v>
      </c>
      <c r="I397" s="195">
        <f>SUM(I398:I403)</f>
        <v>66392</v>
      </c>
      <c r="J397" s="276">
        <f>SUM(J398:J403)</f>
        <v>65628.990000000005</v>
      </c>
      <c r="K397" s="612">
        <f t="shared" si="50"/>
        <v>98.850750090372344</v>
      </c>
      <c r="L397" s="531"/>
      <c r="M397" s="539"/>
      <c r="N397" s="87"/>
    </row>
    <row r="398" spans="1:14" x14ac:dyDescent="0.25">
      <c r="A398" s="81">
        <v>3231</v>
      </c>
      <c r="B398" s="81" t="s">
        <v>78</v>
      </c>
      <c r="C398" s="81"/>
      <c r="D398" s="17">
        <v>8361.4</v>
      </c>
      <c r="E398" s="236">
        <f t="shared" si="48"/>
        <v>4180.7</v>
      </c>
      <c r="F398" s="58">
        <v>3663.95</v>
      </c>
      <c r="G398" s="58">
        <v>7100</v>
      </c>
      <c r="H398" s="236">
        <f t="shared" si="49"/>
        <v>3550</v>
      </c>
      <c r="I398" s="58">
        <v>6450</v>
      </c>
      <c r="J398" s="58">
        <v>6269.15</v>
      </c>
      <c r="K398" s="484">
        <f t="shared" si="50"/>
        <v>97.196124031007741</v>
      </c>
      <c r="L398" s="531"/>
      <c r="M398" s="539"/>
      <c r="N398" s="87"/>
    </row>
    <row r="399" spans="1:14" x14ac:dyDescent="0.25">
      <c r="A399" s="81">
        <v>3233</v>
      </c>
      <c r="B399" s="81" t="s">
        <v>80</v>
      </c>
      <c r="C399" s="81"/>
      <c r="D399" s="17">
        <v>929.1</v>
      </c>
      <c r="E399" s="236">
        <f t="shared" si="48"/>
        <v>464.55</v>
      </c>
      <c r="F399" s="58">
        <v>179.99</v>
      </c>
      <c r="G399" s="58">
        <v>400</v>
      </c>
      <c r="H399" s="236">
        <f t="shared" si="49"/>
        <v>200</v>
      </c>
      <c r="I399" s="58">
        <v>3400</v>
      </c>
      <c r="J399" s="58">
        <v>3639.45</v>
      </c>
      <c r="K399" s="484">
        <f t="shared" si="50"/>
        <v>107.04264705882352</v>
      </c>
      <c r="L399" s="531"/>
      <c r="M399" s="539"/>
      <c r="N399" s="87"/>
    </row>
    <row r="400" spans="1:14" x14ac:dyDescent="0.25">
      <c r="A400" s="81">
        <v>3236</v>
      </c>
      <c r="B400" s="81" t="s">
        <v>83</v>
      </c>
      <c r="C400" s="81"/>
      <c r="D400" s="17">
        <v>1725.4</v>
      </c>
      <c r="E400" s="236">
        <f t="shared" si="48"/>
        <v>862.7</v>
      </c>
      <c r="F400" s="58">
        <v>1114.9000000000001</v>
      </c>
      <c r="G400" s="58">
        <v>2300</v>
      </c>
      <c r="H400" s="236">
        <f t="shared" si="49"/>
        <v>1150</v>
      </c>
      <c r="I400" s="58">
        <v>3432</v>
      </c>
      <c r="J400" s="58">
        <v>3144.86</v>
      </c>
      <c r="K400" s="484">
        <f t="shared" si="50"/>
        <v>91.633449883449885</v>
      </c>
      <c r="L400" s="531"/>
      <c r="M400" s="539"/>
      <c r="N400" s="87"/>
    </row>
    <row r="401" spans="1:14" x14ac:dyDescent="0.25">
      <c r="A401" s="81">
        <v>3237</v>
      </c>
      <c r="B401" s="81" t="s">
        <v>84</v>
      </c>
      <c r="C401" s="81"/>
      <c r="D401" s="17">
        <v>16915.7</v>
      </c>
      <c r="E401" s="236">
        <f t="shared" si="48"/>
        <v>8457.85</v>
      </c>
      <c r="F401" s="58">
        <v>8947.9500000000007</v>
      </c>
      <c r="G401" s="58">
        <v>15210</v>
      </c>
      <c r="H401" s="236">
        <f t="shared" si="49"/>
        <v>7605</v>
      </c>
      <c r="I401" s="58">
        <v>21550</v>
      </c>
      <c r="J401" s="58">
        <v>20532.73</v>
      </c>
      <c r="K401" s="484">
        <f t="shared" si="50"/>
        <v>95.27948955916473</v>
      </c>
      <c r="L401" s="531"/>
      <c r="M401" s="539"/>
      <c r="N401" s="87"/>
    </row>
    <row r="402" spans="1:14" x14ac:dyDescent="0.25">
      <c r="A402" s="81">
        <v>3238</v>
      </c>
      <c r="B402" s="81" t="s">
        <v>85</v>
      </c>
      <c r="C402" s="81"/>
      <c r="D402" s="17">
        <v>11944.9</v>
      </c>
      <c r="E402" s="236">
        <f t="shared" si="48"/>
        <v>5972.45</v>
      </c>
      <c r="F402" s="58">
        <v>6228.52</v>
      </c>
      <c r="G402" s="58">
        <v>14338</v>
      </c>
      <c r="H402" s="236">
        <f t="shared" si="49"/>
        <v>7169</v>
      </c>
      <c r="I402" s="58">
        <v>20800</v>
      </c>
      <c r="J402" s="58">
        <v>22401.55</v>
      </c>
      <c r="K402" s="484">
        <f t="shared" si="50"/>
        <v>107.69975961538461</v>
      </c>
      <c r="L402" s="531"/>
      <c r="M402" s="539"/>
      <c r="N402" s="87"/>
    </row>
    <row r="403" spans="1:14" x14ac:dyDescent="0.25">
      <c r="A403" s="81">
        <v>3239</v>
      </c>
      <c r="B403" s="81" t="s">
        <v>86</v>
      </c>
      <c r="C403" s="81"/>
      <c r="D403" s="17">
        <v>2346</v>
      </c>
      <c r="E403" s="236">
        <f t="shared" si="48"/>
        <v>1173</v>
      </c>
      <c r="F403" s="58">
        <v>4254.8500000000004</v>
      </c>
      <c r="G403" s="58">
        <v>7300</v>
      </c>
      <c r="H403" s="236">
        <f t="shared" si="49"/>
        <v>3650</v>
      </c>
      <c r="I403" s="58">
        <v>10760</v>
      </c>
      <c r="J403" s="58">
        <v>9641.25</v>
      </c>
      <c r="K403" s="484">
        <f t="shared" si="50"/>
        <v>89.602695167286257</v>
      </c>
      <c r="L403" s="531"/>
      <c r="M403" s="539"/>
      <c r="N403" s="87"/>
    </row>
    <row r="404" spans="1:14" x14ac:dyDescent="0.25">
      <c r="A404" s="216">
        <v>329</v>
      </c>
      <c r="B404" s="216" t="s">
        <v>87</v>
      </c>
      <c r="C404" s="216"/>
      <c r="D404" s="219">
        <f>SUM(D405:D409)</f>
        <v>8582.5</v>
      </c>
      <c r="E404" s="299">
        <f t="shared" si="48"/>
        <v>4291.25</v>
      </c>
      <c r="F404" s="195">
        <f>SUM(F405:F409)</f>
        <v>1335.38</v>
      </c>
      <c r="G404" s="195">
        <f>SUM(G405:G409)</f>
        <v>7220</v>
      </c>
      <c r="H404" s="195">
        <f t="shared" si="49"/>
        <v>3610</v>
      </c>
      <c r="I404" s="195">
        <f>SUM(I405:I409)</f>
        <v>7384</v>
      </c>
      <c r="J404" s="276">
        <f>SUM(J405:J409)</f>
        <v>6559.7199999999993</v>
      </c>
      <c r="K404" s="612">
        <f t="shared" si="50"/>
        <v>88.836944745395442</v>
      </c>
      <c r="L404" s="531"/>
      <c r="M404" s="539"/>
      <c r="N404" s="87"/>
    </row>
    <row r="405" spans="1:14" x14ac:dyDescent="0.25">
      <c r="A405" s="81">
        <v>3292</v>
      </c>
      <c r="B405" s="81" t="s">
        <v>89</v>
      </c>
      <c r="C405" s="81"/>
      <c r="D405" s="17">
        <v>265.39999999999998</v>
      </c>
      <c r="E405" s="236">
        <f t="shared" si="48"/>
        <v>132.69999999999999</v>
      </c>
      <c r="F405" s="58">
        <v>0</v>
      </c>
      <c r="G405" s="58">
        <v>1800</v>
      </c>
      <c r="H405" s="236">
        <f t="shared" si="49"/>
        <v>900</v>
      </c>
      <c r="I405" s="58">
        <v>0</v>
      </c>
      <c r="J405" s="58">
        <v>0</v>
      </c>
      <c r="K405" s="484">
        <v>0</v>
      </c>
      <c r="L405" s="531"/>
      <c r="M405" s="539"/>
      <c r="N405" s="87"/>
    </row>
    <row r="406" spans="1:14" x14ac:dyDescent="0.25">
      <c r="A406" s="81">
        <v>3294</v>
      </c>
      <c r="B406" s="81" t="s">
        <v>91</v>
      </c>
      <c r="C406" s="81"/>
      <c r="D406" s="17">
        <v>0</v>
      </c>
      <c r="E406" s="236">
        <f t="shared" si="48"/>
        <v>0</v>
      </c>
      <c r="F406" s="58">
        <v>718.28</v>
      </c>
      <c r="G406" s="58">
        <v>2920</v>
      </c>
      <c r="H406" s="236">
        <f t="shared" si="49"/>
        <v>1460</v>
      </c>
      <c r="I406" s="58">
        <v>5984</v>
      </c>
      <c r="J406" s="58">
        <v>5318.28</v>
      </c>
      <c r="K406" s="484">
        <f t="shared" si="50"/>
        <v>88.875</v>
      </c>
      <c r="L406" s="531"/>
      <c r="M406" s="539"/>
      <c r="N406" s="87"/>
    </row>
    <row r="407" spans="1:14" x14ac:dyDescent="0.25">
      <c r="A407" s="81">
        <v>3295</v>
      </c>
      <c r="B407" s="81" t="s">
        <v>92</v>
      </c>
      <c r="C407" s="81"/>
      <c r="D407" s="17">
        <v>6662.7</v>
      </c>
      <c r="E407" s="236">
        <f t="shared" si="48"/>
        <v>3331.35</v>
      </c>
      <c r="F407" s="58">
        <v>617.1</v>
      </c>
      <c r="G407" s="58">
        <v>1000</v>
      </c>
      <c r="H407" s="236">
        <f t="shared" si="49"/>
        <v>500</v>
      </c>
      <c r="I407" s="58">
        <v>1100</v>
      </c>
      <c r="J407" s="58">
        <v>976</v>
      </c>
      <c r="K407" s="484">
        <f t="shared" si="50"/>
        <v>88.727272727272734</v>
      </c>
      <c r="L407" s="531"/>
      <c r="M407" s="539"/>
      <c r="N407" s="87"/>
    </row>
    <row r="408" spans="1:14" x14ac:dyDescent="0.25">
      <c r="A408" s="81">
        <v>3296</v>
      </c>
      <c r="B408" s="81" t="s">
        <v>457</v>
      </c>
      <c r="C408" s="81"/>
      <c r="D408" s="17"/>
      <c r="E408" s="236"/>
      <c r="F408" s="58">
        <v>0</v>
      </c>
      <c r="G408" s="58">
        <v>1000</v>
      </c>
      <c r="H408" s="236">
        <f t="shared" si="49"/>
        <v>500</v>
      </c>
      <c r="I408" s="58">
        <v>270</v>
      </c>
      <c r="J408" s="58">
        <v>265.44</v>
      </c>
      <c r="K408" s="484">
        <f t="shared" si="50"/>
        <v>98.311111111111117</v>
      </c>
      <c r="L408" s="531"/>
      <c r="M408" s="539"/>
      <c r="N408" s="87"/>
    </row>
    <row r="409" spans="1:14" x14ac:dyDescent="0.25">
      <c r="A409" s="81">
        <v>3299</v>
      </c>
      <c r="B409" s="81" t="s">
        <v>87</v>
      </c>
      <c r="C409" s="81"/>
      <c r="D409" s="17">
        <v>1654.4</v>
      </c>
      <c r="E409" s="236">
        <f t="shared" si="48"/>
        <v>827.2</v>
      </c>
      <c r="F409" s="17">
        <v>0</v>
      </c>
      <c r="G409" s="17">
        <v>500</v>
      </c>
      <c r="H409" s="236">
        <f t="shared" si="49"/>
        <v>250</v>
      </c>
      <c r="I409" s="17">
        <v>30</v>
      </c>
      <c r="J409" s="58">
        <v>0</v>
      </c>
      <c r="K409" s="484">
        <f t="shared" si="50"/>
        <v>0</v>
      </c>
      <c r="L409" s="7"/>
      <c r="M409" s="539"/>
      <c r="N409" s="87"/>
    </row>
    <row r="410" spans="1:14" x14ac:dyDescent="0.25">
      <c r="A410" s="83">
        <v>34</v>
      </c>
      <c r="B410" s="83" t="s">
        <v>213</v>
      </c>
      <c r="C410" s="83"/>
      <c r="D410" s="198">
        <f>D411</f>
        <v>7299.7</v>
      </c>
      <c r="E410" s="198">
        <f t="shared" si="48"/>
        <v>3649.85</v>
      </c>
      <c r="F410" s="198">
        <f>F411</f>
        <v>1790.58</v>
      </c>
      <c r="G410" s="198">
        <f>G411</f>
        <v>7500</v>
      </c>
      <c r="H410" s="198">
        <f t="shared" si="49"/>
        <v>3750</v>
      </c>
      <c r="I410" s="198">
        <f>I411</f>
        <v>11020</v>
      </c>
      <c r="J410" s="198">
        <f>J411</f>
        <v>3071.76</v>
      </c>
      <c r="K410" s="610">
        <f t="shared" si="50"/>
        <v>27.874410163339387</v>
      </c>
      <c r="L410" s="538"/>
      <c r="M410" s="537"/>
      <c r="N410" s="87"/>
    </row>
    <row r="411" spans="1:14" x14ac:dyDescent="0.25">
      <c r="A411" s="216">
        <v>343</v>
      </c>
      <c r="B411" s="216" t="s">
        <v>95</v>
      </c>
      <c r="C411" s="216"/>
      <c r="D411" s="219">
        <f>SUM(D412:D414)</f>
        <v>7299.7</v>
      </c>
      <c r="E411" s="299">
        <f t="shared" si="48"/>
        <v>3649.85</v>
      </c>
      <c r="F411" s="195">
        <f>SUM(F412:F414)</f>
        <v>1790.58</v>
      </c>
      <c r="G411" s="195">
        <f>SUM(G412:G414)</f>
        <v>7500</v>
      </c>
      <c r="H411" s="195">
        <f t="shared" si="49"/>
        <v>3750</v>
      </c>
      <c r="I411" s="195">
        <f>SUM(I412:I414)</f>
        <v>11020</v>
      </c>
      <c r="J411" s="276">
        <f>SUM(J412:J414)</f>
        <v>3071.76</v>
      </c>
      <c r="K411" s="612">
        <f t="shared" si="50"/>
        <v>27.874410163339387</v>
      </c>
      <c r="L411" s="531"/>
      <c r="M411" s="539"/>
      <c r="N411" s="87"/>
    </row>
    <row r="412" spans="1:14" x14ac:dyDescent="0.25">
      <c r="A412" s="81">
        <v>3431</v>
      </c>
      <c r="B412" s="81" t="s">
        <v>96</v>
      </c>
      <c r="C412" s="81"/>
      <c r="D412" s="17">
        <v>1990.8</v>
      </c>
      <c r="E412" s="236">
        <f t="shared" si="48"/>
        <v>995.4</v>
      </c>
      <c r="F412" s="58">
        <v>1015.59</v>
      </c>
      <c r="G412" s="58">
        <v>1950</v>
      </c>
      <c r="H412" s="236">
        <f t="shared" si="49"/>
        <v>975</v>
      </c>
      <c r="I412" s="58">
        <v>2020</v>
      </c>
      <c r="J412" s="58">
        <v>1886.47</v>
      </c>
      <c r="K412" s="484">
        <f t="shared" si="50"/>
        <v>93.389603960396045</v>
      </c>
      <c r="L412" s="531"/>
      <c r="M412" s="539"/>
      <c r="N412" s="87"/>
    </row>
    <row r="413" spans="1:14" x14ac:dyDescent="0.25">
      <c r="A413" s="81">
        <v>3433</v>
      </c>
      <c r="B413" s="81" t="s">
        <v>469</v>
      </c>
      <c r="C413" s="81"/>
      <c r="D413" s="17"/>
      <c r="E413" s="236"/>
      <c r="F413" s="58">
        <v>0</v>
      </c>
      <c r="G413" s="58">
        <v>0</v>
      </c>
      <c r="H413" s="236">
        <f t="shared" si="49"/>
        <v>0</v>
      </c>
      <c r="I413" s="58">
        <v>0</v>
      </c>
      <c r="J413" s="58">
        <v>0</v>
      </c>
      <c r="K413" s="484">
        <v>0</v>
      </c>
      <c r="L413" s="531"/>
      <c r="M413" s="539"/>
      <c r="N413" s="87"/>
    </row>
    <row r="414" spans="1:14" x14ac:dyDescent="0.25">
      <c r="A414" s="81">
        <v>3434</v>
      </c>
      <c r="B414" s="81" t="s">
        <v>99</v>
      </c>
      <c r="C414" s="81"/>
      <c r="D414" s="17">
        <v>5308.9</v>
      </c>
      <c r="E414" s="236">
        <f t="shared" si="48"/>
        <v>2654.45</v>
      </c>
      <c r="F414" s="58">
        <v>774.99</v>
      </c>
      <c r="G414" s="58">
        <v>5550</v>
      </c>
      <c r="H414" s="236">
        <f t="shared" si="49"/>
        <v>2775</v>
      </c>
      <c r="I414" s="58">
        <v>9000</v>
      </c>
      <c r="J414" s="58">
        <v>1185.29</v>
      </c>
      <c r="K414" s="484">
        <f t="shared" si="50"/>
        <v>13.16988888888889</v>
      </c>
      <c r="L414" s="531"/>
      <c r="M414" s="539"/>
      <c r="N414" s="87"/>
    </row>
    <row r="415" spans="1:14" x14ac:dyDescent="0.25">
      <c r="A415" s="14">
        <v>4</v>
      </c>
      <c r="B415" s="14" t="s">
        <v>217</v>
      </c>
      <c r="C415" s="81"/>
      <c r="D415" s="17"/>
      <c r="E415" s="236"/>
      <c r="F415" s="58"/>
      <c r="G415" s="58"/>
      <c r="H415" s="236"/>
      <c r="I415" s="130">
        <f t="shared" ref="I415:J417" si="51">I416</f>
        <v>132</v>
      </c>
      <c r="J415" s="130">
        <f t="shared" si="51"/>
        <v>131.55000000000001</v>
      </c>
      <c r="K415" s="611">
        <f t="shared" si="50"/>
        <v>99.659090909090921</v>
      </c>
      <c r="L415" s="531"/>
      <c r="M415" s="539"/>
      <c r="N415" s="87"/>
    </row>
    <row r="416" spans="1:14" ht="19.5" x14ac:dyDescent="0.25">
      <c r="A416" s="83">
        <v>42</v>
      </c>
      <c r="B416" s="55" t="s">
        <v>338</v>
      </c>
      <c r="C416" s="81"/>
      <c r="D416" s="17"/>
      <c r="E416" s="236"/>
      <c r="F416" s="58"/>
      <c r="G416" s="58"/>
      <c r="H416" s="236"/>
      <c r="I416" s="124">
        <f t="shared" si="51"/>
        <v>132</v>
      </c>
      <c r="J416" s="124">
        <f t="shared" si="51"/>
        <v>131.55000000000001</v>
      </c>
      <c r="K416" s="610">
        <f t="shared" si="50"/>
        <v>99.659090909090921</v>
      </c>
      <c r="L416" s="531"/>
      <c r="M416" s="539"/>
      <c r="N416" s="87"/>
    </row>
    <row r="417" spans="1:14" x14ac:dyDescent="0.25">
      <c r="A417" s="216">
        <v>426</v>
      </c>
      <c r="B417" s="216" t="s">
        <v>127</v>
      </c>
      <c r="C417" s="216"/>
      <c r="D417" s="192"/>
      <c r="E417" s="195"/>
      <c r="F417" s="195"/>
      <c r="G417" s="195"/>
      <c r="H417" s="195"/>
      <c r="I417" s="195">
        <f t="shared" si="51"/>
        <v>132</v>
      </c>
      <c r="J417" s="195">
        <f t="shared" si="51"/>
        <v>131.55000000000001</v>
      </c>
      <c r="K417" s="612">
        <f t="shared" si="50"/>
        <v>99.659090909090921</v>
      </c>
      <c r="L417" s="531"/>
      <c r="M417" s="539"/>
      <c r="N417" s="87"/>
    </row>
    <row r="418" spans="1:14" x14ac:dyDescent="0.25">
      <c r="A418" s="81">
        <v>4262</v>
      </c>
      <c r="B418" s="81" t="s">
        <v>512</v>
      </c>
      <c r="C418" s="81"/>
      <c r="D418" s="17"/>
      <c r="E418" s="236"/>
      <c r="F418" s="58"/>
      <c r="G418" s="58"/>
      <c r="H418" s="236"/>
      <c r="I418" s="58">
        <v>132</v>
      </c>
      <c r="J418" s="58">
        <v>131.55000000000001</v>
      </c>
      <c r="K418" s="484">
        <f t="shared" si="50"/>
        <v>99.659090909090921</v>
      </c>
      <c r="L418" s="531"/>
      <c r="M418" s="539"/>
      <c r="N418" s="87"/>
    </row>
    <row r="419" spans="1:14" ht="30" customHeight="1" x14ac:dyDescent="0.25">
      <c r="A419" s="618" t="s">
        <v>345</v>
      </c>
      <c r="B419" s="619" t="s">
        <v>346</v>
      </c>
      <c r="C419" s="626"/>
      <c r="D419" s="481">
        <f>D420</f>
        <v>0</v>
      </c>
      <c r="E419" s="481">
        <f t="shared" si="48"/>
        <v>0</v>
      </c>
      <c r="F419" s="481">
        <f>F420</f>
        <v>230.46</v>
      </c>
      <c r="G419" s="481">
        <f>G420</f>
        <v>250</v>
      </c>
      <c r="H419" s="481">
        <f t="shared" si="49"/>
        <v>125</v>
      </c>
      <c r="I419" s="481">
        <f>I420</f>
        <v>64</v>
      </c>
      <c r="J419" s="481">
        <f>J420</f>
        <v>503.45</v>
      </c>
      <c r="K419" s="481">
        <f t="shared" si="50"/>
        <v>786.640625</v>
      </c>
      <c r="L419" s="533"/>
      <c r="M419" s="534"/>
      <c r="N419" s="87"/>
    </row>
    <row r="420" spans="1:14" x14ac:dyDescent="0.25">
      <c r="A420" s="14">
        <v>3</v>
      </c>
      <c r="B420" s="14" t="s">
        <v>2</v>
      </c>
      <c r="C420" s="14"/>
      <c r="D420" s="40">
        <f>SUM(D421)</f>
        <v>0</v>
      </c>
      <c r="E420" s="40">
        <f t="shared" si="48"/>
        <v>0</v>
      </c>
      <c r="F420" s="40">
        <f>F421</f>
        <v>230.46</v>
      </c>
      <c r="G420" s="40">
        <f>G421</f>
        <v>250</v>
      </c>
      <c r="H420" s="129">
        <f t="shared" si="49"/>
        <v>125</v>
      </c>
      <c r="I420" s="40">
        <f>I421</f>
        <v>64</v>
      </c>
      <c r="J420" s="129">
        <f>J421</f>
        <v>503.45</v>
      </c>
      <c r="K420" s="611">
        <f t="shared" si="50"/>
        <v>786.640625</v>
      </c>
      <c r="L420" s="536"/>
      <c r="M420" s="537"/>
      <c r="N420" s="87"/>
    </row>
    <row r="421" spans="1:14" x14ac:dyDescent="0.25">
      <c r="A421" s="83">
        <v>32</v>
      </c>
      <c r="B421" s="83" t="s">
        <v>212</v>
      </c>
      <c r="C421" s="83"/>
      <c r="D421" s="198">
        <f>SUM(D424)</f>
        <v>0</v>
      </c>
      <c r="E421" s="198">
        <f t="shared" si="48"/>
        <v>0</v>
      </c>
      <c r="F421" s="198">
        <f>SUM(F424)</f>
        <v>230.46</v>
      </c>
      <c r="G421" s="198">
        <f>G424</f>
        <v>250</v>
      </c>
      <c r="H421" s="198">
        <f t="shared" si="49"/>
        <v>125</v>
      </c>
      <c r="I421" s="198">
        <f>I422+I424</f>
        <v>64</v>
      </c>
      <c r="J421" s="198">
        <f>J422+J424</f>
        <v>503.45</v>
      </c>
      <c r="K421" s="610">
        <f t="shared" si="50"/>
        <v>786.640625</v>
      </c>
      <c r="L421" s="538"/>
      <c r="M421" s="537"/>
      <c r="N421" s="87"/>
    </row>
    <row r="422" spans="1:14" x14ac:dyDescent="0.25">
      <c r="A422" s="216">
        <v>322</v>
      </c>
      <c r="B422" s="216" t="s">
        <v>70</v>
      </c>
      <c r="C422" s="83"/>
      <c r="D422" s="198"/>
      <c r="E422" s="198"/>
      <c r="F422" s="195">
        <v>0</v>
      </c>
      <c r="G422" s="195">
        <v>0</v>
      </c>
      <c r="H422" s="195">
        <f t="shared" si="49"/>
        <v>0</v>
      </c>
      <c r="I422" s="195">
        <f>I423</f>
        <v>0</v>
      </c>
      <c r="J422" s="276">
        <f>J423</f>
        <v>0</v>
      </c>
      <c r="K422" s="612">
        <v>0</v>
      </c>
      <c r="L422" s="531"/>
      <c r="M422" s="539"/>
      <c r="N422" s="87"/>
    </row>
    <row r="423" spans="1:14" x14ac:dyDescent="0.25">
      <c r="A423" s="81">
        <v>3225</v>
      </c>
      <c r="B423" s="81" t="s">
        <v>75</v>
      </c>
      <c r="C423" s="83"/>
      <c r="D423" s="198"/>
      <c r="E423" s="198"/>
      <c r="F423" s="236">
        <v>0</v>
      </c>
      <c r="G423" s="236">
        <v>0</v>
      </c>
      <c r="H423" s="236">
        <f t="shared" si="49"/>
        <v>0</v>
      </c>
      <c r="I423" s="236">
        <v>0</v>
      </c>
      <c r="J423" s="58">
        <v>0</v>
      </c>
      <c r="K423" s="484">
        <v>0</v>
      </c>
      <c r="L423" s="531"/>
      <c r="M423" s="539"/>
      <c r="N423" s="87"/>
    </row>
    <row r="424" spans="1:14" x14ac:dyDescent="0.25">
      <c r="A424" s="216">
        <v>329</v>
      </c>
      <c r="B424" s="216" t="s">
        <v>87</v>
      </c>
      <c r="C424" s="294"/>
      <c r="D424" s="298">
        <f>SUM(D425)</f>
        <v>0</v>
      </c>
      <c r="E424" s="299">
        <f t="shared" si="48"/>
        <v>0</v>
      </c>
      <c r="F424" s="276">
        <f>SUM(F425)</f>
        <v>230.46</v>
      </c>
      <c r="G424" s="276">
        <f>SUM(G425)</f>
        <v>250</v>
      </c>
      <c r="H424" s="195">
        <f t="shared" si="49"/>
        <v>125</v>
      </c>
      <c r="I424" s="276">
        <f>I425</f>
        <v>64</v>
      </c>
      <c r="J424" s="276">
        <f>J425</f>
        <v>503.45</v>
      </c>
      <c r="K424" s="612">
        <f t="shared" si="50"/>
        <v>786.640625</v>
      </c>
      <c r="L424" s="531"/>
      <c r="M424" s="539"/>
      <c r="N424" s="87"/>
    </row>
    <row r="425" spans="1:14" x14ac:dyDescent="0.25">
      <c r="A425" s="81">
        <v>3292</v>
      </c>
      <c r="B425" s="81" t="s">
        <v>89</v>
      </c>
      <c r="C425" s="81"/>
      <c r="D425" s="17">
        <v>0</v>
      </c>
      <c r="E425" s="236">
        <f t="shared" si="48"/>
        <v>0</v>
      </c>
      <c r="F425" s="58">
        <v>230.46</v>
      </c>
      <c r="G425" s="58">
        <v>250</v>
      </c>
      <c r="H425" s="236">
        <f t="shared" si="49"/>
        <v>125</v>
      </c>
      <c r="I425" s="58">
        <v>64</v>
      </c>
      <c r="J425" s="58">
        <v>503.45</v>
      </c>
      <c r="K425" s="484">
        <f t="shared" si="50"/>
        <v>786.640625</v>
      </c>
      <c r="L425" s="531"/>
      <c r="M425" s="539"/>
      <c r="N425" s="87"/>
    </row>
    <row r="426" spans="1:14" ht="30" customHeight="1" x14ac:dyDescent="0.25">
      <c r="A426" s="618" t="s">
        <v>336</v>
      </c>
      <c r="B426" s="624" t="s">
        <v>341</v>
      </c>
      <c r="C426" s="626"/>
      <c r="D426" s="481" t="e">
        <f>#REF!</f>
        <v>#REF!</v>
      </c>
      <c r="E426" s="481" t="e">
        <f t="shared" si="48"/>
        <v>#REF!</v>
      </c>
      <c r="F426" s="481" t="e">
        <f>#REF!</f>
        <v>#REF!</v>
      </c>
      <c r="G426" s="481" t="e">
        <f>#REF!</f>
        <v>#REF!</v>
      </c>
      <c r="H426" s="481" t="e">
        <f t="shared" si="49"/>
        <v>#REF!</v>
      </c>
      <c r="I426" s="481">
        <f>I427+I433</f>
        <v>1719</v>
      </c>
      <c r="J426" s="481">
        <f>J427+J433</f>
        <v>769</v>
      </c>
      <c r="K426" s="481">
        <f t="shared" si="50"/>
        <v>44.735311227457828</v>
      </c>
      <c r="L426" s="533"/>
      <c r="M426" s="533"/>
      <c r="N426" s="87"/>
    </row>
    <row r="427" spans="1:14" x14ac:dyDescent="0.25">
      <c r="A427" s="14">
        <v>3</v>
      </c>
      <c r="B427" s="14" t="s">
        <v>2</v>
      </c>
      <c r="C427" s="14"/>
      <c r="D427" s="40">
        <f>SUM(D428)</f>
        <v>0</v>
      </c>
      <c r="E427" s="40">
        <f t="shared" ref="E427:E429" si="52">D427/2</f>
        <v>0</v>
      </c>
      <c r="F427" s="40">
        <f>F428</f>
        <v>0</v>
      </c>
      <c r="G427" s="40">
        <f>G428</f>
        <v>0</v>
      </c>
      <c r="H427" s="129">
        <f t="shared" ref="H427:H429" si="53">G427/2</f>
        <v>0</v>
      </c>
      <c r="I427" s="40">
        <f>I428</f>
        <v>1100</v>
      </c>
      <c r="J427" s="129">
        <f>J428</f>
        <v>150</v>
      </c>
      <c r="K427" s="611">
        <f t="shared" si="50"/>
        <v>13.636363636363635</v>
      </c>
      <c r="L427" s="536"/>
      <c r="M427" s="537"/>
      <c r="N427" s="87"/>
    </row>
    <row r="428" spans="1:14" x14ac:dyDescent="0.25">
      <c r="A428" s="83">
        <v>32</v>
      </c>
      <c r="B428" s="83" t="s">
        <v>212</v>
      </c>
      <c r="C428" s="83"/>
      <c r="D428" s="198">
        <f>SUM(D433)</f>
        <v>0</v>
      </c>
      <c r="E428" s="198">
        <f t="shared" si="52"/>
        <v>0</v>
      </c>
      <c r="F428" s="198">
        <f>SUM(F433)</f>
        <v>0</v>
      </c>
      <c r="G428" s="198">
        <f>G433</f>
        <v>0</v>
      </c>
      <c r="H428" s="198">
        <f t="shared" si="53"/>
        <v>0</v>
      </c>
      <c r="I428" s="198">
        <f>I429+I431</f>
        <v>1100</v>
      </c>
      <c r="J428" s="198">
        <f>J429+J431</f>
        <v>150</v>
      </c>
      <c r="K428" s="610">
        <f t="shared" si="50"/>
        <v>13.636363636363635</v>
      </c>
      <c r="L428" s="538"/>
      <c r="M428" s="537"/>
      <c r="N428" s="87"/>
    </row>
    <row r="429" spans="1:14" x14ac:dyDescent="0.25">
      <c r="A429" s="216">
        <v>323</v>
      </c>
      <c r="B429" s="216" t="s">
        <v>77</v>
      </c>
      <c r="C429" s="216"/>
      <c r="D429" s="219">
        <f>SUM(D430:D437)</f>
        <v>0</v>
      </c>
      <c r="E429" s="299">
        <f t="shared" si="52"/>
        <v>0</v>
      </c>
      <c r="F429" s="195">
        <f>SUM(F430:F437)</f>
        <v>468.06</v>
      </c>
      <c r="G429" s="195">
        <f>SUM(G430:G437)</f>
        <v>14750</v>
      </c>
      <c r="H429" s="195">
        <f t="shared" si="53"/>
        <v>7375</v>
      </c>
      <c r="I429" s="195">
        <f>I430</f>
        <v>300</v>
      </c>
      <c r="J429" s="276">
        <f>J430</f>
        <v>150</v>
      </c>
      <c r="K429" s="612">
        <f t="shared" si="50"/>
        <v>50</v>
      </c>
      <c r="L429" s="531"/>
      <c r="M429" s="539"/>
      <c r="N429" s="87"/>
    </row>
    <row r="430" spans="1:14" x14ac:dyDescent="0.25">
      <c r="A430" s="510">
        <v>3232</v>
      </c>
      <c r="B430" s="509" t="s">
        <v>513</v>
      </c>
      <c r="C430" s="486"/>
      <c r="D430" s="483"/>
      <c r="E430" s="481"/>
      <c r="F430" s="483"/>
      <c r="G430" s="483"/>
      <c r="H430" s="481"/>
      <c r="I430" s="485">
        <v>300</v>
      </c>
      <c r="J430" s="485">
        <v>150</v>
      </c>
      <c r="K430" s="484">
        <f t="shared" si="50"/>
        <v>50</v>
      </c>
      <c r="L430" s="540"/>
      <c r="M430" s="540"/>
      <c r="N430" s="87"/>
    </row>
    <row r="431" spans="1:14" x14ac:dyDescent="0.25">
      <c r="A431" s="216">
        <v>329</v>
      </c>
      <c r="B431" s="216" t="s">
        <v>87</v>
      </c>
      <c r="C431" s="294"/>
      <c r="D431" s="298">
        <f>SUM(D433)</f>
        <v>0</v>
      </c>
      <c r="E431" s="299">
        <f t="shared" ref="E431:E432" si="54">D431/2</f>
        <v>0</v>
      </c>
      <c r="F431" s="276">
        <f>SUM(F433)</f>
        <v>0</v>
      </c>
      <c r="G431" s="276">
        <f>SUM(G433)</f>
        <v>0</v>
      </c>
      <c r="H431" s="195">
        <f t="shared" ref="H431:H432" si="55">G431/2</f>
        <v>0</v>
      </c>
      <c r="I431" s="276">
        <f>I432</f>
        <v>800</v>
      </c>
      <c r="J431" s="276">
        <f>J432</f>
        <v>0</v>
      </c>
      <c r="K431" s="612">
        <f t="shared" si="50"/>
        <v>0</v>
      </c>
      <c r="L431" s="531"/>
      <c r="M431" s="539"/>
      <c r="N431" s="87"/>
    </row>
    <row r="432" spans="1:14" x14ac:dyDescent="0.25">
      <c r="A432" s="81">
        <v>3292</v>
      </c>
      <c r="B432" s="81" t="s">
        <v>89</v>
      </c>
      <c r="C432" s="81"/>
      <c r="D432" s="17">
        <v>0</v>
      </c>
      <c r="E432" s="236">
        <f t="shared" si="54"/>
        <v>0</v>
      </c>
      <c r="F432" s="58">
        <v>230.46</v>
      </c>
      <c r="G432" s="58">
        <v>250</v>
      </c>
      <c r="H432" s="236">
        <f t="shared" si="55"/>
        <v>125</v>
      </c>
      <c r="I432" s="58">
        <v>800</v>
      </c>
      <c r="J432" s="58">
        <v>0</v>
      </c>
      <c r="K432" s="484">
        <f t="shared" si="50"/>
        <v>0</v>
      </c>
      <c r="L432" s="531"/>
      <c r="M432" s="539"/>
      <c r="N432" s="87"/>
    </row>
    <row r="433" spans="1:16" x14ac:dyDescent="0.25">
      <c r="A433" s="14">
        <v>4</v>
      </c>
      <c r="B433" s="14" t="s">
        <v>217</v>
      </c>
      <c r="C433" s="81"/>
      <c r="D433" s="17"/>
      <c r="E433" s="236"/>
      <c r="F433" s="130">
        <v>0</v>
      </c>
      <c r="G433" s="130">
        <v>0</v>
      </c>
      <c r="H433" s="129">
        <f t="shared" si="49"/>
        <v>0</v>
      </c>
      <c r="I433" s="129">
        <f t="shared" ref="I433:J435" si="56">I434</f>
        <v>619</v>
      </c>
      <c r="J433" s="129">
        <f t="shared" si="56"/>
        <v>619</v>
      </c>
      <c r="K433" s="611">
        <f t="shared" si="50"/>
        <v>100</v>
      </c>
      <c r="L433" s="538"/>
      <c r="M433" s="537"/>
      <c r="N433" s="87"/>
    </row>
    <row r="434" spans="1:16" ht="19.5" x14ac:dyDescent="0.25">
      <c r="A434" s="83">
        <v>42</v>
      </c>
      <c r="B434" s="55" t="s">
        <v>338</v>
      </c>
      <c r="C434" s="81"/>
      <c r="D434" s="17"/>
      <c r="E434" s="236"/>
      <c r="F434" s="124"/>
      <c r="G434" s="124">
        <v>0</v>
      </c>
      <c r="H434" s="198">
        <f t="shared" si="49"/>
        <v>0</v>
      </c>
      <c r="I434" s="198">
        <f t="shared" si="56"/>
        <v>619</v>
      </c>
      <c r="J434" s="198">
        <f t="shared" si="56"/>
        <v>619</v>
      </c>
      <c r="K434" s="610">
        <f t="shared" si="50"/>
        <v>100</v>
      </c>
      <c r="L434" s="538"/>
      <c r="M434" s="537"/>
      <c r="N434" s="87"/>
    </row>
    <row r="435" spans="1:16" x14ac:dyDescent="0.25">
      <c r="A435" s="216">
        <v>422</v>
      </c>
      <c r="B435" s="216" t="s">
        <v>118</v>
      </c>
      <c r="C435" s="216"/>
      <c r="D435" s="192"/>
      <c r="E435" s="195"/>
      <c r="F435" s="195">
        <v>0</v>
      </c>
      <c r="G435" s="195">
        <v>0</v>
      </c>
      <c r="H435" s="195">
        <f t="shared" si="49"/>
        <v>0</v>
      </c>
      <c r="I435" s="195">
        <f t="shared" si="56"/>
        <v>619</v>
      </c>
      <c r="J435" s="276">
        <f t="shared" si="56"/>
        <v>619</v>
      </c>
      <c r="K435" s="612">
        <f t="shared" si="50"/>
        <v>100</v>
      </c>
      <c r="L435" s="531"/>
      <c r="M435" s="539"/>
      <c r="N435" s="87"/>
    </row>
    <row r="436" spans="1:16" x14ac:dyDescent="0.25">
      <c r="A436" s="81">
        <v>4222</v>
      </c>
      <c r="B436" s="81" t="s">
        <v>470</v>
      </c>
      <c r="C436" s="81"/>
      <c r="D436" s="17"/>
      <c r="E436" s="236"/>
      <c r="F436" s="58">
        <v>0</v>
      </c>
      <c r="G436" s="58">
        <v>0</v>
      </c>
      <c r="H436" s="236">
        <f t="shared" si="49"/>
        <v>0</v>
      </c>
      <c r="I436" s="58">
        <v>619</v>
      </c>
      <c r="J436" s="58">
        <v>619</v>
      </c>
      <c r="K436" s="484">
        <f t="shared" si="50"/>
        <v>100</v>
      </c>
      <c r="L436" s="531"/>
      <c r="M436" s="539"/>
      <c r="N436" s="87"/>
    </row>
    <row r="437" spans="1:16" ht="30" customHeight="1" x14ac:dyDescent="0.25">
      <c r="A437" s="618" t="s">
        <v>337</v>
      </c>
      <c r="B437" s="619" t="s">
        <v>340</v>
      </c>
      <c r="C437" s="619"/>
      <c r="D437" s="481">
        <f>D439</f>
        <v>0</v>
      </c>
      <c r="E437" s="481">
        <f t="shared" si="48"/>
        <v>0</v>
      </c>
      <c r="F437" s="481">
        <f>F439</f>
        <v>237.6</v>
      </c>
      <c r="G437" s="481">
        <f>G438</f>
        <v>14500</v>
      </c>
      <c r="H437" s="481">
        <f t="shared" si="49"/>
        <v>7250</v>
      </c>
      <c r="I437" s="481">
        <f t="shared" ref="I437:J440" si="57">I438</f>
        <v>872</v>
      </c>
      <c r="J437" s="481">
        <f t="shared" si="57"/>
        <v>947</v>
      </c>
      <c r="K437" s="481">
        <f t="shared" si="50"/>
        <v>108.60091743119267</v>
      </c>
      <c r="L437" s="533"/>
      <c r="M437" s="534"/>
      <c r="N437" s="87"/>
    </row>
    <row r="438" spans="1:16" x14ac:dyDescent="0.25">
      <c r="A438" s="189">
        <v>3</v>
      </c>
      <c r="B438" s="189" t="s">
        <v>2</v>
      </c>
      <c r="C438" s="105"/>
      <c r="D438" s="106"/>
      <c r="E438" s="273"/>
      <c r="F438" s="129">
        <f>F439</f>
        <v>237.6</v>
      </c>
      <c r="G438" s="129">
        <f>G439</f>
        <v>14500</v>
      </c>
      <c r="H438" s="129">
        <f t="shared" si="49"/>
        <v>7250</v>
      </c>
      <c r="I438" s="129">
        <f t="shared" si="57"/>
        <v>872</v>
      </c>
      <c r="J438" s="129">
        <f t="shared" si="57"/>
        <v>947</v>
      </c>
      <c r="K438" s="611">
        <f t="shared" si="50"/>
        <v>108.60091743119267</v>
      </c>
      <c r="L438" s="538"/>
      <c r="M438" s="537"/>
      <c r="N438" s="87"/>
    </row>
    <row r="439" spans="1:16" x14ac:dyDescent="0.25">
      <c r="A439" s="83">
        <v>36</v>
      </c>
      <c r="B439" s="83" t="s">
        <v>215</v>
      </c>
      <c r="C439" s="201"/>
      <c r="D439" s="198">
        <f>D440</f>
        <v>0</v>
      </c>
      <c r="E439" s="53">
        <f t="shared" si="48"/>
        <v>0</v>
      </c>
      <c r="F439" s="198">
        <f>F440</f>
        <v>237.6</v>
      </c>
      <c r="G439" s="198">
        <f>G440</f>
        <v>14500</v>
      </c>
      <c r="H439" s="198">
        <f t="shared" si="49"/>
        <v>7250</v>
      </c>
      <c r="I439" s="198">
        <f t="shared" si="57"/>
        <v>872</v>
      </c>
      <c r="J439" s="198">
        <f t="shared" si="57"/>
        <v>947</v>
      </c>
      <c r="K439" s="610">
        <f t="shared" si="50"/>
        <v>108.60091743119267</v>
      </c>
      <c r="L439" s="538"/>
      <c r="M439" s="537"/>
      <c r="N439" s="87"/>
    </row>
    <row r="440" spans="1:16" x14ac:dyDescent="0.25">
      <c r="A440" s="216">
        <v>363</v>
      </c>
      <c r="B440" s="216" t="s">
        <v>103</v>
      </c>
      <c r="C440" s="216"/>
      <c r="D440" s="219">
        <f>SUM(D441)</f>
        <v>0</v>
      </c>
      <c r="E440" s="296">
        <f t="shared" si="48"/>
        <v>0</v>
      </c>
      <c r="F440" s="195">
        <f>SUM(F441)</f>
        <v>237.6</v>
      </c>
      <c r="G440" s="195">
        <f>SUM(G441)</f>
        <v>14500</v>
      </c>
      <c r="H440" s="195">
        <f t="shared" si="49"/>
        <v>7250</v>
      </c>
      <c r="I440" s="195">
        <f t="shared" si="57"/>
        <v>872</v>
      </c>
      <c r="J440" s="276">
        <f t="shared" si="57"/>
        <v>947</v>
      </c>
      <c r="K440" s="612">
        <f t="shared" si="50"/>
        <v>108.60091743119267</v>
      </c>
      <c r="L440" s="531"/>
      <c r="M440" s="539"/>
      <c r="N440" s="87"/>
    </row>
    <row r="441" spans="1:16" x14ac:dyDescent="0.25">
      <c r="A441" s="81">
        <v>3631</v>
      </c>
      <c r="B441" s="81" t="s">
        <v>104</v>
      </c>
      <c r="C441" s="81"/>
      <c r="D441" s="17">
        <v>0</v>
      </c>
      <c r="E441" s="236">
        <f t="shared" si="48"/>
        <v>0</v>
      </c>
      <c r="F441" s="58">
        <v>237.6</v>
      </c>
      <c r="G441" s="58">
        <v>14500</v>
      </c>
      <c r="H441" s="236">
        <f t="shared" si="49"/>
        <v>7250</v>
      </c>
      <c r="I441" s="58">
        <v>872</v>
      </c>
      <c r="J441" s="58">
        <v>947</v>
      </c>
      <c r="K441" s="484">
        <f t="shared" si="50"/>
        <v>108.60091743119267</v>
      </c>
      <c r="L441" s="531"/>
      <c r="M441" s="539"/>
      <c r="N441" s="87"/>
    </row>
    <row r="442" spans="1:16" ht="30" customHeight="1" x14ac:dyDescent="0.25">
      <c r="A442" s="618" t="s">
        <v>343</v>
      </c>
      <c r="B442" s="619" t="s">
        <v>344</v>
      </c>
      <c r="C442" s="619"/>
      <c r="D442" s="481" t="e">
        <f>D444</f>
        <v>#REF!</v>
      </c>
      <c r="E442" s="481" t="e">
        <f t="shared" ref="E442:E446" si="58">D442/2</f>
        <v>#REF!</v>
      </c>
      <c r="F442" s="481" t="e">
        <f>F444</f>
        <v>#REF!</v>
      </c>
      <c r="G442" s="481" t="e">
        <f>G443</f>
        <v>#REF!</v>
      </c>
      <c r="H442" s="481" t="e">
        <f t="shared" ref="H442:H446" si="59">G442/2</f>
        <v>#REF!</v>
      </c>
      <c r="I442" s="481">
        <f>I443</f>
        <v>637</v>
      </c>
      <c r="J442" s="481">
        <f t="shared" ref="I442:J445" si="60">J443</f>
        <v>637.1</v>
      </c>
      <c r="K442" s="481">
        <f t="shared" ref="K442:K446" si="61">J442/I442*100</f>
        <v>100.01569858712716</v>
      </c>
      <c r="L442" s="533"/>
      <c r="M442" s="534"/>
      <c r="N442" s="87"/>
    </row>
    <row r="443" spans="1:16" x14ac:dyDescent="0.25">
      <c r="A443" s="14">
        <v>4</v>
      </c>
      <c r="B443" s="14" t="s">
        <v>217</v>
      </c>
      <c r="C443" s="74"/>
      <c r="D443" s="129" t="e">
        <f>D444</f>
        <v>#REF!</v>
      </c>
      <c r="E443" s="209" t="e">
        <f t="shared" si="58"/>
        <v>#REF!</v>
      </c>
      <c r="F443" s="129" t="e">
        <f>F444</f>
        <v>#REF!</v>
      </c>
      <c r="G443" s="129" t="e">
        <f>#REF!</f>
        <v>#REF!</v>
      </c>
      <c r="H443" s="129" t="e">
        <f t="shared" si="59"/>
        <v>#REF!</v>
      </c>
      <c r="I443" s="130">
        <f t="shared" si="60"/>
        <v>637</v>
      </c>
      <c r="J443" s="130">
        <f t="shared" si="60"/>
        <v>637.1</v>
      </c>
      <c r="K443" s="614">
        <f t="shared" si="61"/>
        <v>100.01569858712716</v>
      </c>
      <c r="L443" s="531"/>
      <c r="M443" s="539"/>
      <c r="N443" s="87"/>
    </row>
    <row r="444" spans="1:16" ht="19.5" x14ac:dyDescent="0.25">
      <c r="A444" s="83">
        <v>42</v>
      </c>
      <c r="B444" s="55" t="s">
        <v>338</v>
      </c>
      <c r="C444" s="201"/>
      <c r="D444" s="198" t="e">
        <f>#REF!+D445</f>
        <v>#REF!</v>
      </c>
      <c r="E444" s="198" t="e">
        <f t="shared" si="58"/>
        <v>#REF!</v>
      </c>
      <c r="F444" s="198" t="e">
        <f>#REF!+F445</f>
        <v>#REF!</v>
      </c>
      <c r="G444" s="198" t="e">
        <f>#REF!+G445</f>
        <v>#REF!</v>
      </c>
      <c r="H444" s="198" t="e">
        <f t="shared" si="59"/>
        <v>#REF!</v>
      </c>
      <c r="I444" s="124">
        <f t="shared" si="60"/>
        <v>637</v>
      </c>
      <c r="J444" s="124">
        <f t="shared" si="60"/>
        <v>637.1</v>
      </c>
      <c r="K444" s="613">
        <f t="shared" si="61"/>
        <v>100.01569858712716</v>
      </c>
      <c r="L444" s="531"/>
      <c r="M444" s="539"/>
      <c r="N444" s="87"/>
    </row>
    <row r="445" spans="1:16" x14ac:dyDescent="0.25">
      <c r="A445" s="216">
        <v>422</v>
      </c>
      <c r="B445" s="216" t="s">
        <v>118</v>
      </c>
      <c r="C445" s="224"/>
      <c r="D445" s="219">
        <f>SUM(D446)</f>
        <v>0</v>
      </c>
      <c r="E445" s="301">
        <f t="shared" si="58"/>
        <v>0</v>
      </c>
      <c r="F445" s="195">
        <f>SUM(F446)</f>
        <v>152.02000000000001</v>
      </c>
      <c r="G445" s="195">
        <f>G446</f>
        <v>0</v>
      </c>
      <c r="H445" s="387">
        <f t="shared" si="59"/>
        <v>0</v>
      </c>
      <c r="I445" s="195">
        <f t="shared" si="60"/>
        <v>637</v>
      </c>
      <c r="J445" s="195">
        <f t="shared" si="60"/>
        <v>637.1</v>
      </c>
      <c r="K445" s="612">
        <f t="shared" si="61"/>
        <v>100.01569858712716</v>
      </c>
      <c r="L445" s="531"/>
      <c r="M445" s="539"/>
      <c r="N445" s="87"/>
    </row>
    <row r="446" spans="1:16" x14ac:dyDescent="0.25">
      <c r="A446" s="81">
        <v>4227</v>
      </c>
      <c r="B446" s="81" t="s">
        <v>123</v>
      </c>
      <c r="C446" s="81"/>
      <c r="D446" s="17">
        <v>0</v>
      </c>
      <c r="E446" s="236">
        <f t="shared" si="58"/>
        <v>0</v>
      </c>
      <c r="F446" s="58">
        <v>152.02000000000001</v>
      </c>
      <c r="G446" s="58">
        <v>0</v>
      </c>
      <c r="H446" s="236">
        <f t="shared" si="59"/>
        <v>0</v>
      </c>
      <c r="I446" s="58">
        <v>637</v>
      </c>
      <c r="J446" s="58">
        <v>637.1</v>
      </c>
      <c r="K446" s="484">
        <f t="shared" si="61"/>
        <v>100.01569858712716</v>
      </c>
      <c r="L446" s="261"/>
      <c r="M446" s="532"/>
      <c r="N446" s="87"/>
    </row>
    <row r="447" spans="1:16" ht="30" customHeight="1" x14ac:dyDescent="0.25">
      <c r="A447" s="664"/>
      <c r="B447" s="664"/>
      <c r="C447" s="664"/>
      <c r="D447" s="664"/>
      <c r="E447" s="664"/>
      <c r="F447" s="664"/>
      <c r="G447" s="664"/>
      <c r="H447" s="664"/>
      <c r="I447" s="664"/>
      <c r="J447" s="664"/>
      <c r="K447" s="664"/>
      <c r="L447" s="664"/>
      <c r="M447" s="664"/>
      <c r="N447" s="87"/>
      <c r="P447" s="406"/>
    </row>
    <row r="448" spans="1:16" ht="30" customHeight="1" x14ac:dyDescent="0.25">
      <c r="A448" s="427" t="s">
        <v>492</v>
      </c>
      <c r="B448" s="545" t="s">
        <v>224</v>
      </c>
      <c r="C448" s="427">
        <v>102</v>
      </c>
      <c r="D448" s="428" t="e">
        <f>D450+D487+D506+D535+D565+D590+D601+D647</f>
        <v>#REF!</v>
      </c>
      <c r="E448" s="428" t="e">
        <f>D448/2</f>
        <v>#REF!</v>
      </c>
      <c r="F448" s="428" t="e">
        <f>F450+F487+F506+F535+F565+F590+F601+F647</f>
        <v>#REF!</v>
      </c>
      <c r="G448" s="428" t="e">
        <f>G450+G487+G506+G535+G565+G590+G601+G647</f>
        <v>#REF!</v>
      </c>
      <c r="H448" s="428" t="e">
        <f>H450+H487+H506+H535+H565+H590+H601+H647</f>
        <v>#REF!</v>
      </c>
      <c r="I448" s="428">
        <f>I450+I487+I506+I535+I565+I590+I601+I647</f>
        <v>1158666.3799999999</v>
      </c>
      <c r="J448" s="428">
        <f>J450+J487+J506+J535+J565+J590+J601+J647</f>
        <v>1148853.8800000001</v>
      </c>
      <c r="K448" s="428">
        <f>J448/I448*100</f>
        <v>99.153121194385591</v>
      </c>
      <c r="L448" s="526"/>
      <c r="M448" s="527"/>
      <c r="N448" s="87"/>
    </row>
    <row r="449" spans="1:14" ht="30" customHeight="1" x14ac:dyDescent="0.25">
      <c r="A449" s="694"/>
      <c r="B449" s="694"/>
      <c r="C449" s="694"/>
      <c r="D449" s="694"/>
      <c r="E449" s="694"/>
      <c r="F449" s="694"/>
      <c r="G449" s="694"/>
      <c r="H449" s="694"/>
      <c r="I449" s="694"/>
      <c r="J449" s="694"/>
      <c r="K449" s="694"/>
      <c r="L449" s="694"/>
      <c r="M449" s="694"/>
      <c r="N449" s="87"/>
    </row>
    <row r="450" spans="1:14" ht="30" customHeight="1" x14ac:dyDescent="0.25">
      <c r="A450" s="542" t="s">
        <v>225</v>
      </c>
      <c r="B450" s="543" t="s">
        <v>226</v>
      </c>
      <c r="C450" s="544" t="s">
        <v>225</v>
      </c>
      <c r="D450" s="530" t="e">
        <f>D465+D476+D481</f>
        <v>#REF!</v>
      </c>
      <c r="E450" s="530" t="e">
        <f>D450/2</f>
        <v>#REF!</v>
      </c>
      <c r="F450" s="530" t="e">
        <f>F465+F476+F481</f>
        <v>#REF!</v>
      </c>
      <c r="G450" s="530" t="e">
        <f>G451+G456+G465+G476+G481</f>
        <v>#REF!</v>
      </c>
      <c r="H450" s="530" t="e">
        <f>G450/2</f>
        <v>#REF!</v>
      </c>
      <c r="I450" s="530">
        <f>I451+I456+I465+I476+I481</f>
        <v>491576</v>
      </c>
      <c r="J450" s="530">
        <f>J451+J456+J465+J476+J481</f>
        <v>492385.47</v>
      </c>
      <c r="K450" s="470">
        <f>J450/I450*100</f>
        <v>100.16466833205853</v>
      </c>
      <c r="L450" s="533"/>
      <c r="M450" s="534"/>
      <c r="N450" s="87"/>
    </row>
    <row r="451" spans="1:14" ht="30" customHeight="1" x14ac:dyDescent="0.25">
      <c r="A451" s="607" t="s">
        <v>335</v>
      </c>
      <c r="B451" s="608" t="s">
        <v>342</v>
      </c>
      <c r="C451" s="624"/>
      <c r="D451" s="481"/>
      <c r="E451" s="481"/>
      <c r="F451" s="481">
        <v>0</v>
      </c>
      <c r="G451" s="481">
        <f>G452</f>
        <v>4000</v>
      </c>
      <c r="H451" s="481">
        <f t="shared" ref="H451:H485" si="62">G451/2</f>
        <v>2000</v>
      </c>
      <c r="I451" s="481">
        <f t="shared" ref="I451:J454" si="63">I452</f>
        <v>1321</v>
      </c>
      <c r="J451" s="481">
        <f t="shared" si="63"/>
        <v>1121.75</v>
      </c>
      <c r="K451" s="481">
        <f t="shared" ref="K451:K485" si="64">J451/I451*100</f>
        <v>84.916729750189248</v>
      </c>
      <c r="L451" s="533"/>
      <c r="M451" s="534"/>
      <c r="N451" s="87"/>
    </row>
    <row r="452" spans="1:14" x14ac:dyDescent="0.25">
      <c r="A452" s="14">
        <v>3</v>
      </c>
      <c r="B452" s="14" t="s">
        <v>2</v>
      </c>
      <c r="C452" s="389"/>
      <c r="D452" s="209"/>
      <c r="E452" s="209"/>
      <c r="F452" s="129">
        <v>0</v>
      </c>
      <c r="G452" s="209">
        <f>G453</f>
        <v>4000</v>
      </c>
      <c r="H452" s="129">
        <f t="shared" si="62"/>
        <v>2000</v>
      </c>
      <c r="I452" s="129">
        <f t="shared" si="63"/>
        <v>1321</v>
      </c>
      <c r="J452" s="129">
        <f t="shared" si="63"/>
        <v>1121.75</v>
      </c>
      <c r="K452" s="611">
        <f t="shared" si="64"/>
        <v>84.916729750189248</v>
      </c>
      <c r="L452" s="538"/>
      <c r="M452" s="537"/>
      <c r="N452" s="87"/>
    </row>
    <row r="453" spans="1:14" x14ac:dyDescent="0.25">
      <c r="A453" s="83">
        <v>32</v>
      </c>
      <c r="B453" s="83" t="s">
        <v>212</v>
      </c>
      <c r="C453" s="119"/>
      <c r="D453" s="53"/>
      <c r="E453" s="53"/>
      <c r="F453" s="198">
        <v>0</v>
      </c>
      <c r="G453" s="198">
        <f>G454</f>
        <v>4000</v>
      </c>
      <c r="H453" s="198">
        <f t="shared" si="62"/>
        <v>2000</v>
      </c>
      <c r="I453" s="198">
        <f t="shared" si="63"/>
        <v>1321</v>
      </c>
      <c r="J453" s="198">
        <f t="shared" si="63"/>
        <v>1121.75</v>
      </c>
      <c r="K453" s="610">
        <f t="shared" si="64"/>
        <v>84.916729750189248</v>
      </c>
      <c r="L453" s="538"/>
      <c r="M453" s="537"/>
      <c r="N453" s="87"/>
    </row>
    <row r="454" spans="1:14" x14ac:dyDescent="0.25">
      <c r="A454" s="216">
        <v>322</v>
      </c>
      <c r="B454" s="216" t="s">
        <v>70</v>
      </c>
      <c r="C454" s="136"/>
      <c r="D454" s="137"/>
      <c r="E454" s="137"/>
      <c r="F454" s="387">
        <v>0</v>
      </c>
      <c r="G454" s="387">
        <f>G455</f>
        <v>4000</v>
      </c>
      <c r="H454" s="387">
        <f t="shared" si="62"/>
        <v>2000</v>
      </c>
      <c r="I454" s="387">
        <f t="shared" si="63"/>
        <v>1321</v>
      </c>
      <c r="J454" s="276">
        <f t="shared" si="63"/>
        <v>1121.75</v>
      </c>
      <c r="K454" s="612">
        <f t="shared" si="64"/>
        <v>84.916729750189248</v>
      </c>
      <c r="L454" s="531"/>
      <c r="M454" s="539"/>
      <c r="N454" s="87"/>
    </row>
    <row r="455" spans="1:14" ht="24" customHeight="1" x14ac:dyDescent="0.25">
      <c r="A455" s="81">
        <v>3224</v>
      </c>
      <c r="B455" s="235" t="s">
        <v>74</v>
      </c>
      <c r="C455" s="226"/>
      <c r="D455" s="273"/>
      <c r="E455" s="273"/>
      <c r="F455" s="236">
        <v>0</v>
      </c>
      <c r="G455" s="236">
        <v>4000</v>
      </c>
      <c r="H455" s="236">
        <f t="shared" si="62"/>
        <v>2000</v>
      </c>
      <c r="I455" s="236">
        <v>1321</v>
      </c>
      <c r="J455" s="236">
        <v>1121.75</v>
      </c>
      <c r="K455" s="484">
        <f t="shared" si="64"/>
        <v>84.916729750189248</v>
      </c>
      <c r="L455" s="531"/>
      <c r="M455" s="539"/>
      <c r="N455" s="87"/>
    </row>
    <row r="456" spans="1:14" ht="30" customHeight="1" x14ac:dyDescent="0.25">
      <c r="A456" s="618" t="s">
        <v>345</v>
      </c>
      <c r="B456" s="619" t="s">
        <v>346</v>
      </c>
      <c r="C456" s="624"/>
      <c r="D456" s="481"/>
      <c r="E456" s="481"/>
      <c r="F456" s="481">
        <v>0</v>
      </c>
      <c r="G456" s="481">
        <f>G457</f>
        <v>16000</v>
      </c>
      <c r="H456" s="481">
        <f t="shared" si="62"/>
        <v>8000</v>
      </c>
      <c r="I456" s="481">
        <f>I457+I461</f>
        <v>171460</v>
      </c>
      <c r="J456" s="481">
        <f>J457+J461</f>
        <v>171416.91</v>
      </c>
      <c r="K456" s="481">
        <f t="shared" si="64"/>
        <v>99.974868774058095</v>
      </c>
      <c r="L456" s="533"/>
      <c r="M456" s="534"/>
      <c r="N456" s="87"/>
    </row>
    <row r="457" spans="1:14" x14ac:dyDescent="0.25">
      <c r="A457" s="189">
        <v>3</v>
      </c>
      <c r="B457" s="189" t="s">
        <v>2</v>
      </c>
      <c r="C457" s="226"/>
      <c r="D457" s="273"/>
      <c r="E457" s="273"/>
      <c r="F457" s="129">
        <v>0</v>
      </c>
      <c r="G457" s="209">
        <f>G458</f>
        <v>16000</v>
      </c>
      <c r="H457" s="129">
        <f t="shared" si="62"/>
        <v>8000</v>
      </c>
      <c r="I457" s="129">
        <f t="shared" ref="I457:J459" si="65">I458</f>
        <v>200</v>
      </c>
      <c r="J457" s="129">
        <f t="shared" si="65"/>
        <v>187.5</v>
      </c>
      <c r="K457" s="611">
        <f t="shared" si="64"/>
        <v>93.75</v>
      </c>
      <c r="L457" s="538"/>
      <c r="M457" s="537"/>
      <c r="N457" s="87"/>
    </row>
    <row r="458" spans="1:14" x14ac:dyDescent="0.25">
      <c r="A458" s="83">
        <v>32</v>
      </c>
      <c r="B458" s="83" t="s">
        <v>212</v>
      </c>
      <c r="C458" s="226"/>
      <c r="D458" s="273"/>
      <c r="E458" s="273"/>
      <c r="F458" s="198">
        <v>0</v>
      </c>
      <c r="G458" s="124">
        <f>G459</f>
        <v>16000</v>
      </c>
      <c r="H458" s="198">
        <f t="shared" si="62"/>
        <v>8000</v>
      </c>
      <c r="I458" s="198">
        <f t="shared" si="65"/>
        <v>200</v>
      </c>
      <c r="J458" s="198">
        <f t="shared" si="65"/>
        <v>187.5</v>
      </c>
      <c r="K458" s="610">
        <f t="shared" si="64"/>
        <v>93.75</v>
      </c>
      <c r="L458" s="538"/>
      <c r="M458" s="537"/>
      <c r="N458" s="87"/>
    </row>
    <row r="459" spans="1:14" x14ac:dyDescent="0.25">
      <c r="A459" s="216">
        <v>323</v>
      </c>
      <c r="B459" s="216" t="s">
        <v>77</v>
      </c>
      <c r="C459" s="226"/>
      <c r="D459" s="273"/>
      <c r="E459" s="273"/>
      <c r="F459" s="195">
        <v>0</v>
      </c>
      <c r="G459" s="195">
        <f>G460</f>
        <v>16000</v>
      </c>
      <c r="H459" s="387">
        <f t="shared" si="62"/>
        <v>8000</v>
      </c>
      <c r="I459" s="195">
        <f t="shared" si="65"/>
        <v>200</v>
      </c>
      <c r="J459" s="276">
        <f t="shared" si="65"/>
        <v>187.5</v>
      </c>
      <c r="K459" s="612">
        <f t="shared" si="64"/>
        <v>93.75</v>
      </c>
      <c r="L459" s="531"/>
      <c r="M459" s="539"/>
      <c r="N459" s="87"/>
    </row>
    <row r="460" spans="1:14" x14ac:dyDescent="0.25">
      <c r="A460" s="81">
        <v>3232</v>
      </c>
      <c r="B460" s="81" t="s">
        <v>79</v>
      </c>
      <c r="C460" s="226"/>
      <c r="D460" s="273"/>
      <c r="E460" s="273"/>
      <c r="F460" s="236">
        <v>0</v>
      </c>
      <c r="G460" s="236">
        <v>16000</v>
      </c>
      <c r="H460" s="236">
        <f t="shared" si="62"/>
        <v>8000</v>
      </c>
      <c r="I460" s="236">
        <v>200</v>
      </c>
      <c r="J460" s="236">
        <v>187.5</v>
      </c>
      <c r="K460" s="484">
        <f t="shared" si="64"/>
        <v>93.75</v>
      </c>
      <c r="L460" s="531"/>
      <c r="M460" s="539"/>
      <c r="N460" s="87"/>
    </row>
    <row r="461" spans="1:14" ht="21" customHeight="1" x14ac:dyDescent="0.25">
      <c r="A461" s="14">
        <v>4</v>
      </c>
      <c r="B461" s="14" t="s">
        <v>217</v>
      </c>
      <c r="C461" s="226"/>
      <c r="D461" s="273"/>
      <c r="E461" s="273"/>
      <c r="F461" s="236"/>
      <c r="G461" s="236"/>
      <c r="H461" s="236"/>
      <c r="I461" s="129">
        <f t="shared" ref="I461:J463" si="66">I462</f>
        <v>171260</v>
      </c>
      <c r="J461" s="129">
        <f t="shared" si="66"/>
        <v>171229.41</v>
      </c>
      <c r="K461" s="611">
        <f t="shared" si="64"/>
        <v>99.982138269298147</v>
      </c>
      <c r="L461" s="538"/>
      <c r="M461" s="537"/>
      <c r="N461" s="87"/>
    </row>
    <row r="462" spans="1:14" ht="18" x14ac:dyDescent="0.25">
      <c r="A462" s="83">
        <v>42</v>
      </c>
      <c r="B462" s="487" t="s">
        <v>338</v>
      </c>
      <c r="C462" s="226"/>
      <c r="D462" s="273"/>
      <c r="E462" s="273"/>
      <c r="F462" s="236"/>
      <c r="G462" s="236"/>
      <c r="H462" s="236"/>
      <c r="I462" s="198">
        <f t="shared" si="66"/>
        <v>171260</v>
      </c>
      <c r="J462" s="198">
        <f t="shared" si="66"/>
        <v>171229.41</v>
      </c>
      <c r="K462" s="610">
        <f t="shared" si="64"/>
        <v>99.982138269298147</v>
      </c>
      <c r="L462" s="538"/>
      <c r="M462" s="537"/>
      <c r="N462" s="87"/>
    </row>
    <row r="463" spans="1:14" x14ac:dyDescent="0.25">
      <c r="A463" s="216">
        <v>421</v>
      </c>
      <c r="B463" s="216" t="s">
        <v>114</v>
      </c>
      <c r="C463" s="226"/>
      <c r="D463" s="273"/>
      <c r="E463" s="273"/>
      <c r="F463" s="236"/>
      <c r="G463" s="236"/>
      <c r="H463" s="236"/>
      <c r="I463" s="195">
        <f t="shared" si="66"/>
        <v>171260</v>
      </c>
      <c r="J463" s="276">
        <f t="shared" si="66"/>
        <v>171229.41</v>
      </c>
      <c r="K463" s="612">
        <f t="shared" si="64"/>
        <v>99.982138269298147</v>
      </c>
      <c r="L463" s="531"/>
      <c r="M463" s="539"/>
      <c r="N463" s="87"/>
    </row>
    <row r="464" spans="1:14" x14ac:dyDescent="0.25">
      <c r="A464" s="22">
        <v>4213</v>
      </c>
      <c r="B464" s="22" t="s">
        <v>460</v>
      </c>
      <c r="C464" s="226"/>
      <c r="D464" s="273"/>
      <c r="E464" s="273"/>
      <c r="F464" s="236"/>
      <c r="G464" s="236"/>
      <c r="H464" s="236"/>
      <c r="I464" s="236">
        <v>171260</v>
      </c>
      <c r="J464" s="236">
        <v>171229.41</v>
      </c>
      <c r="K464" s="484">
        <f t="shared" si="64"/>
        <v>99.982138269298147</v>
      </c>
      <c r="L464" s="531"/>
      <c r="M464" s="539"/>
      <c r="N464" s="87"/>
    </row>
    <row r="465" spans="1:14" ht="30" customHeight="1" x14ac:dyDescent="0.25">
      <c r="A465" s="618" t="s">
        <v>336</v>
      </c>
      <c r="B465" s="624" t="s">
        <v>341</v>
      </c>
      <c r="C465" s="624"/>
      <c r="D465" s="625">
        <f>D466+D472</f>
        <v>83615.299999999988</v>
      </c>
      <c r="E465" s="481">
        <f t="shared" ref="E465:E485" si="67">D465/2</f>
        <v>41807.649999999994</v>
      </c>
      <c r="F465" s="625">
        <f>F466+F472</f>
        <v>40661.72</v>
      </c>
      <c r="G465" s="625">
        <f>G466+G472</f>
        <v>200000</v>
      </c>
      <c r="H465" s="481">
        <f t="shared" si="62"/>
        <v>100000</v>
      </c>
      <c r="I465" s="625">
        <f>I466+I472</f>
        <v>180470</v>
      </c>
      <c r="J465" s="481">
        <f>J466+J472</f>
        <v>168115.81</v>
      </c>
      <c r="K465" s="481">
        <f t="shared" si="64"/>
        <v>93.154435640272609</v>
      </c>
      <c r="L465" s="535"/>
      <c r="M465" s="534"/>
      <c r="N465" s="87"/>
    </row>
    <row r="466" spans="1:14" x14ac:dyDescent="0.25">
      <c r="A466" s="189">
        <v>3</v>
      </c>
      <c r="B466" s="189" t="s">
        <v>2</v>
      </c>
      <c r="C466" s="189"/>
      <c r="D466" s="209">
        <f>SUM(D467)</f>
        <v>23890.1</v>
      </c>
      <c r="E466" s="209">
        <f t="shared" si="67"/>
        <v>11945.05</v>
      </c>
      <c r="F466" s="129">
        <f>SUM(F467)</f>
        <v>20013.28</v>
      </c>
      <c r="G466" s="129">
        <f>G467</f>
        <v>0</v>
      </c>
      <c r="H466" s="129">
        <f t="shared" si="62"/>
        <v>0</v>
      </c>
      <c r="I466" s="129">
        <f>I467</f>
        <v>13900</v>
      </c>
      <c r="J466" s="129">
        <f>J467</f>
        <v>13314.99</v>
      </c>
      <c r="K466" s="611">
        <f t="shared" si="64"/>
        <v>95.791294964028779</v>
      </c>
      <c r="L466" s="538"/>
      <c r="M466" s="537"/>
      <c r="N466" s="87"/>
    </row>
    <row r="467" spans="1:14" x14ac:dyDescent="0.25">
      <c r="A467" s="83">
        <v>32</v>
      </c>
      <c r="B467" s="83" t="s">
        <v>212</v>
      </c>
      <c r="C467" s="83"/>
      <c r="D467" s="198">
        <f>SUM(D470)</f>
        <v>23890.1</v>
      </c>
      <c r="E467" s="198">
        <f t="shared" si="67"/>
        <v>11945.05</v>
      </c>
      <c r="F467" s="198">
        <f>SUM(F470)</f>
        <v>20013.28</v>
      </c>
      <c r="G467" s="198">
        <f>G470</f>
        <v>0</v>
      </c>
      <c r="H467" s="198">
        <f t="shared" si="62"/>
        <v>0</v>
      </c>
      <c r="I467" s="198">
        <f>I468+I470</f>
        <v>13900</v>
      </c>
      <c r="J467" s="198">
        <f>J468+J470</f>
        <v>13314.99</v>
      </c>
      <c r="K467" s="610">
        <f t="shared" si="64"/>
        <v>95.791294964028779</v>
      </c>
      <c r="L467" s="538"/>
      <c r="M467" s="537"/>
      <c r="N467" s="87"/>
    </row>
    <row r="468" spans="1:14" x14ac:dyDescent="0.25">
      <c r="A468" s="216">
        <v>322</v>
      </c>
      <c r="B468" s="216" t="s">
        <v>70</v>
      </c>
      <c r="C468" s="83"/>
      <c r="D468" s="198"/>
      <c r="E468" s="198"/>
      <c r="F468" s="198"/>
      <c r="G468" s="198"/>
      <c r="H468" s="198"/>
      <c r="I468" s="195">
        <f>I469</f>
        <v>3900</v>
      </c>
      <c r="J468" s="276">
        <f>J469</f>
        <v>4068.36</v>
      </c>
      <c r="K468" s="612">
        <f t="shared" si="64"/>
        <v>104.31692307692309</v>
      </c>
      <c r="L468" s="531"/>
      <c r="M468" s="539"/>
      <c r="N468" s="87"/>
    </row>
    <row r="469" spans="1:14" ht="19.5" x14ac:dyDescent="0.25">
      <c r="A469" s="81">
        <v>3224</v>
      </c>
      <c r="B469" s="235" t="s">
        <v>74</v>
      </c>
      <c r="C469" s="83"/>
      <c r="D469" s="198"/>
      <c r="E469" s="198"/>
      <c r="F469" s="198"/>
      <c r="G469" s="198"/>
      <c r="H469" s="198"/>
      <c r="I469" s="236">
        <v>3900</v>
      </c>
      <c r="J469" s="236">
        <v>4068.36</v>
      </c>
      <c r="K469" s="484">
        <f t="shared" si="64"/>
        <v>104.31692307692309</v>
      </c>
      <c r="L469" s="531"/>
      <c r="M469" s="539"/>
      <c r="N469" s="87"/>
    </row>
    <row r="470" spans="1:14" x14ac:dyDescent="0.25">
      <c r="A470" s="216">
        <v>323</v>
      </c>
      <c r="B470" s="216" t="s">
        <v>77</v>
      </c>
      <c r="C470" s="216"/>
      <c r="D470" s="219">
        <f>SUM(D471)</f>
        <v>23890.1</v>
      </c>
      <c r="E470" s="301">
        <f t="shared" si="67"/>
        <v>11945.05</v>
      </c>
      <c r="F470" s="195">
        <f>SUM(F471)</f>
        <v>20013.28</v>
      </c>
      <c r="G470" s="195">
        <f>G471</f>
        <v>0</v>
      </c>
      <c r="H470" s="387">
        <f t="shared" si="62"/>
        <v>0</v>
      </c>
      <c r="I470" s="195">
        <f>I471</f>
        <v>10000</v>
      </c>
      <c r="J470" s="276">
        <f>J471</f>
        <v>9246.6299999999992</v>
      </c>
      <c r="K470" s="612">
        <f t="shared" si="64"/>
        <v>92.46629999999999</v>
      </c>
      <c r="L470" s="531"/>
      <c r="M470" s="539"/>
      <c r="N470" s="87"/>
    </row>
    <row r="471" spans="1:14" x14ac:dyDescent="0.25">
      <c r="A471" s="81">
        <v>3232</v>
      </c>
      <c r="B471" s="81" t="s">
        <v>79</v>
      </c>
      <c r="C471" s="81"/>
      <c r="D471" s="17">
        <v>23890.1</v>
      </c>
      <c r="E471" s="271">
        <f t="shared" si="67"/>
        <v>11945.05</v>
      </c>
      <c r="F471" s="58">
        <v>20013.28</v>
      </c>
      <c r="G471" s="58">
        <v>0</v>
      </c>
      <c r="H471" s="236">
        <f t="shared" si="62"/>
        <v>0</v>
      </c>
      <c r="I471" s="58">
        <v>10000</v>
      </c>
      <c r="J471" s="236">
        <v>9246.6299999999992</v>
      </c>
      <c r="K471" s="484">
        <f t="shared" si="64"/>
        <v>92.46629999999999</v>
      </c>
      <c r="L471" s="531"/>
      <c r="M471" s="539"/>
      <c r="N471" s="87"/>
    </row>
    <row r="472" spans="1:14" x14ac:dyDescent="0.25">
      <c r="A472" s="189">
        <v>4</v>
      </c>
      <c r="B472" s="189" t="s">
        <v>217</v>
      </c>
      <c r="C472" s="189"/>
      <c r="D472" s="209">
        <f>SUM(D473)</f>
        <v>59725.2</v>
      </c>
      <c r="E472" s="209">
        <f t="shared" si="67"/>
        <v>29862.6</v>
      </c>
      <c r="F472" s="129">
        <f>SUM(F473)</f>
        <v>20648.439999999999</v>
      </c>
      <c r="G472" s="129">
        <f>G473</f>
        <v>200000</v>
      </c>
      <c r="H472" s="129">
        <f t="shared" si="62"/>
        <v>100000</v>
      </c>
      <c r="I472" s="129">
        <f t="shared" ref="I472:J474" si="68">I473</f>
        <v>166570</v>
      </c>
      <c r="J472" s="129">
        <f t="shared" si="68"/>
        <v>154800.82</v>
      </c>
      <c r="K472" s="614">
        <f t="shared" si="64"/>
        <v>92.934393948490126</v>
      </c>
      <c r="L472" s="538"/>
      <c r="M472" s="537"/>
      <c r="N472" s="87"/>
    </row>
    <row r="473" spans="1:14" ht="19.5" x14ac:dyDescent="0.25">
      <c r="A473" s="83">
        <v>42</v>
      </c>
      <c r="B473" s="55" t="s">
        <v>338</v>
      </c>
      <c r="C473" s="83"/>
      <c r="D473" s="198">
        <f>SUM(D474)</f>
        <v>59725.2</v>
      </c>
      <c r="E473" s="198">
        <f t="shared" si="67"/>
        <v>29862.6</v>
      </c>
      <c r="F473" s="198">
        <f>SUM(F474)</f>
        <v>20648.439999999999</v>
      </c>
      <c r="G473" s="198">
        <f>G474</f>
        <v>200000</v>
      </c>
      <c r="H473" s="198">
        <f t="shared" si="62"/>
        <v>100000</v>
      </c>
      <c r="I473" s="198">
        <f t="shared" si="68"/>
        <v>166570</v>
      </c>
      <c r="J473" s="198">
        <f t="shared" si="68"/>
        <v>154800.82</v>
      </c>
      <c r="K473" s="613">
        <f t="shared" si="64"/>
        <v>92.934393948490126</v>
      </c>
      <c r="L473" s="538"/>
      <c r="M473" s="537"/>
      <c r="N473" s="87"/>
    </row>
    <row r="474" spans="1:14" x14ac:dyDescent="0.25">
      <c r="A474" s="216">
        <v>421</v>
      </c>
      <c r="B474" s="216" t="s">
        <v>114</v>
      </c>
      <c r="C474" s="216"/>
      <c r="D474" s="219">
        <f>SUM(D475)</f>
        <v>59725.2</v>
      </c>
      <c r="E474" s="301">
        <f t="shared" si="67"/>
        <v>29862.6</v>
      </c>
      <c r="F474" s="195">
        <f>SUM(F475)</f>
        <v>20648.439999999999</v>
      </c>
      <c r="G474" s="195">
        <f>G475</f>
        <v>200000</v>
      </c>
      <c r="H474" s="387">
        <f t="shared" si="62"/>
        <v>100000</v>
      </c>
      <c r="I474" s="195">
        <f t="shared" si="68"/>
        <v>166570</v>
      </c>
      <c r="J474" s="276">
        <f t="shared" si="68"/>
        <v>154800.82</v>
      </c>
      <c r="K474" s="612">
        <f t="shared" si="64"/>
        <v>92.934393948490126</v>
      </c>
      <c r="L474" s="531"/>
      <c r="M474" s="539"/>
      <c r="N474" s="87"/>
    </row>
    <row r="475" spans="1:14" x14ac:dyDescent="0.25">
      <c r="A475" s="81">
        <v>4213</v>
      </c>
      <c r="B475" s="81" t="s">
        <v>116</v>
      </c>
      <c r="C475" s="81"/>
      <c r="D475" s="17">
        <v>59725.2</v>
      </c>
      <c r="E475" s="236">
        <f t="shared" si="67"/>
        <v>29862.6</v>
      </c>
      <c r="F475" s="58">
        <v>20648.439999999999</v>
      </c>
      <c r="G475" s="58">
        <v>200000</v>
      </c>
      <c r="H475" s="236">
        <f t="shared" si="62"/>
        <v>100000</v>
      </c>
      <c r="I475" s="58">
        <v>166570</v>
      </c>
      <c r="J475" s="236">
        <v>154800.82</v>
      </c>
      <c r="K475" s="484">
        <f t="shared" si="64"/>
        <v>92.934393948490126</v>
      </c>
      <c r="L475" s="531"/>
      <c r="M475" s="539"/>
      <c r="N475" s="87"/>
    </row>
    <row r="476" spans="1:14" ht="30" customHeight="1" x14ac:dyDescent="0.25">
      <c r="A476" s="618" t="s">
        <v>337</v>
      </c>
      <c r="B476" s="619" t="s">
        <v>340</v>
      </c>
      <c r="C476" s="619"/>
      <c r="D476" s="481" t="e">
        <f>D477</f>
        <v>#REF!</v>
      </c>
      <c r="E476" s="621" t="e">
        <f t="shared" si="67"/>
        <v>#REF!</v>
      </c>
      <c r="F476" s="481" t="e">
        <f>F477</f>
        <v>#REF!</v>
      </c>
      <c r="G476" s="481" t="e">
        <f>#REF!+G477</f>
        <v>#REF!</v>
      </c>
      <c r="H476" s="481" t="e">
        <f t="shared" si="62"/>
        <v>#REF!</v>
      </c>
      <c r="I476" s="481">
        <f>I477</f>
        <v>137000</v>
      </c>
      <c r="J476" s="481">
        <f>J477</f>
        <v>150000</v>
      </c>
      <c r="K476" s="481">
        <f t="shared" si="64"/>
        <v>109.48905109489051</v>
      </c>
      <c r="L476" s="533"/>
      <c r="M476" s="534"/>
      <c r="N476" s="87"/>
    </row>
    <row r="477" spans="1:14" x14ac:dyDescent="0.25">
      <c r="A477" s="14">
        <v>4</v>
      </c>
      <c r="B477" s="14" t="s">
        <v>217</v>
      </c>
      <c r="C477" s="14"/>
      <c r="D477" s="129" t="e">
        <f>SUM(D478)</f>
        <v>#REF!</v>
      </c>
      <c r="E477" s="209" t="e">
        <f t="shared" si="67"/>
        <v>#REF!</v>
      </c>
      <c r="F477" s="129" t="e">
        <f>SUM(F478)</f>
        <v>#REF!</v>
      </c>
      <c r="G477" s="129">
        <f>G478</f>
        <v>0</v>
      </c>
      <c r="H477" s="129">
        <f t="shared" si="62"/>
        <v>0</v>
      </c>
      <c r="I477" s="129">
        <f t="shared" ref="I477:J479" si="69">I478</f>
        <v>137000</v>
      </c>
      <c r="J477" s="129">
        <f t="shared" si="69"/>
        <v>150000</v>
      </c>
      <c r="K477" s="611">
        <f t="shared" si="64"/>
        <v>109.48905109489051</v>
      </c>
      <c r="L477" s="538"/>
      <c r="M477" s="537"/>
      <c r="N477" s="87"/>
    </row>
    <row r="478" spans="1:14" ht="19.5" x14ac:dyDescent="0.25">
      <c r="A478" s="83">
        <v>42</v>
      </c>
      <c r="B478" s="55" t="s">
        <v>338</v>
      </c>
      <c r="C478" s="83"/>
      <c r="D478" s="198" t="e">
        <f>SUM(D479)</f>
        <v>#REF!</v>
      </c>
      <c r="E478" s="198" t="e">
        <f t="shared" si="67"/>
        <v>#REF!</v>
      </c>
      <c r="F478" s="198" t="e">
        <f>SUM(F479)</f>
        <v>#REF!</v>
      </c>
      <c r="G478" s="198">
        <f>G479</f>
        <v>0</v>
      </c>
      <c r="H478" s="198">
        <f t="shared" si="62"/>
        <v>0</v>
      </c>
      <c r="I478" s="198">
        <f t="shared" si="69"/>
        <v>137000</v>
      </c>
      <c r="J478" s="198">
        <f t="shared" si="69"/>
        <v>150000</v>
      </c>
      <c r="K478" s="610">
        <f t="shared" si="64"/>
        <v>109.48905109489051</v>
      </c>
      <c r="L478" s="538"/>
      <c r="M478" s="537"/>
      <c r="N478" s="87"/>
    </row>
    <row r="479" spans="1:14" x14ac:dyDescent="0.25">
      <c r="A479" s="216">
        <v>421</v>
      </c>
      <c r="B479" s="216" t="s">
        <v>114</v>
      </c>
      <c r="C479" s="216"/>
      <c r="D479" s="219" t="e">
        <f>SUM(#REF!)</f>
        <v>#REF!</v>
      </c>
      <c r="E479" s="301" t="e">
        <f t="shared" si="67"/>
        <v>#REF!</v>
      </c>
      <c r="F479" s="219" t="e">
        <f>SUM(#REF!)</f>
        <v>#REF!</v>
      </c>
      <c r="G479" s="219">
        <f>SUM(G480:G480)</f>
        <v>0</v>
      </c>
      <c r="H479" s="301">
        <f t="shared" si="62"/>
        <v>0</v>
      </c>
      <c r="I479" s="195">
        <f t="shared" si="69"/>
        <v>137000</v>
      </c>
      <c r="J479" s="195">
        <f t="shared" si="69"/>
        <v>150000</v>
      </c>
      <c r="K479" s="612">
        <f t="shared" si="64"/>
        <v>109.48905109489051</v>
      </c>
      <c r="L479" s="531"/>
      <c r="M479" s="531"/>
      <c r="N479" s="87"/>
    </row>
    <row r="480" spans="1:14" x14ac:dyDescent="0.25">
      <c r="A480" s="22">
        <v>4213</v>
      </c>
      <c r="B480" s="22" t="s">
        <v>460</v>
      </c>
      <c r="C480" s="22"/>
      <c r="D480" s="271"/>
      <c r="E480" s="271"/>
      <c r="F480" s="236">
        <v>0</v>
      </c>
      <c r="G480" s="236">
        <v>0</v>
      </c>
      <c r="H480" s="236">
        <f t="shared" si="62"/>
        <v>0</v>
      </c>
      <c r="I480" s="236">
        <v>137000</v>
      </c>
      <c r="J480" s="236">
        <v>150000</v>
      </c>
      <c r="K480" s="484">
        <f t="shared" si="64"/>
        <v>109.48905109489051</v>
      </c>
      <c r="L480" s="531"/>
      <c r="M480" s="539"/>
      <c r="N480" s="87"/>
    </row>
    <row r="481" spans="1:14" ht="30" customHeight="1" x14ac:dyDescent="0.25">
      <c r="A481" s="618" t="s">
        <v>343</v>
      </c>
      <c r="B481" s="619" t="s">
        <v>344</v>
      </c>
      <c r="C481" s="619"/>
      <c r="D481" s="481" t="e">
        <f>#REF!+D482</f>
        <v>#REF!</v>
      </c>
      <c r="E481" s="481" t="e">
        <f t="shared" si="67"/>
        <v>#REF!</v>
      </c>
      <c r="F481" s="481" t="e">
        <f>#REF!+F482</f>
        <v>#REF!</v>
      </c>
      <c r="G481" s="481" t="e">
        <f>#REF!+G482</f>
        <v>#REF!</v>
      </c>
      <c r="H481" s="481" t="e">
        <f t="shared" si="62"/>
        <v>#REF!</v>
      </c>
      <c r="I481" s="481">
        <f t="shared" ref="I481:J484" si="70">I482</f>
        <v>1325</v>
      </c>
      <c r="J481" s="481">
        <f t="shared" si="70"/>
        <v>1731</v>
      </c>
      <c r="K481" s="481">
        <f t="shared" si="64"/>
        <v>130.64150943396226</v>
      </c>
      <c r="L481" s="533"/>
      <c r="M481" s="533"/>
      <c r="N481" s="87"/>
    </row>
    <row r="482" spans="1:14" x14ac:dyDescent="0.25">
      <c r="A482" s="14">
        <v>4</v>
      </c>
      <c r="B482" s="14" t="s">
        <v>217</v>
      </c>
      <c r="C482" s="74"/>
      <c r="D482" s="129" t="e">
        <f>D483</f>
        <v>#REF!</v>
      </c>
      <c r="E482" s="209" t="e">
        <f t="shared" si="67"/>
        <v>#REF!</v>
      </c>
      <c r="F482" s="129" t="e">
        <f>F483</f>
        <v>#REF!</v>
      </c>
      <c r="G482" s="129" t="e">
        <f>#REF!</f>
        <v>#REF!</v>
      </c>
      <c r="H482" s="129" t="e">
        <f t="shared" si="62"/>
        <v>#REF!</v>
      </c>
      <c r="I482" s="129">
        <f t="shared" si="70"/>
        <v>1325</v>
      </c>
      <c r="J482" s="129">
        <f t="shared" si="70"/>
        <v>1731</v>
      </c>
      <c r="K482" s="611">
        <f t="shared" si="64"/>
        <v>130.64150943396226</v>
      </c>
      <c r="L482" s="538"/>
      <c r="M482" s="538"/>
      <c r="N482" s="87"/>
    </row>
    <row r="483" spans="1:14" ht="19.5" x14ac:dyDescent="0.25">
      <c r="A483" s="83">
        <v>42</v>
      </c>
      <c r="B483" s="55" t="s">
        <v>338</v>
      </c>
      <c r="C483" s="201"/>
      <c r="D483" s="198" t="e">
        <f>#REF!+D484</f>
        <v>#REF!</v>
      </c>
      <c r="E483" s="198" t="e">
        <f t="shared" si="67"/>
        <v>#REF!</v>
      </c>
      <c r="F483" s="198" t="e">
        <f>#REF!+F484</f>
        <v>#REF!</v>
      </c>
      <c r="G483" s="198" t="e">
        <f>#REF!+G484</f>
        <v>#REF!</v>
      </c>
      <c r="H483" s="198" t="e">
        <f t="shared" si="62"/>
        <v>#REF!</v>
      </c>
      <c r="I483" s="198">
        <f t="shared" si="70"/>
        <v>1325</v>
      </c>
      <c r="J483" s="198">
        <f t="shared" si="70"/>
        <v>1731</v>
      </c>
      <c r="K483" s="610">
        <f t="shared" si="64"/>
        <v>130.64150943396226</v>
      </c>
      <c r="L483" s="538"/>
      <c r="M483" s="538"/>
      <c r="N483" s="87"/>
    </row>
    <row r="484" spans="1:14" x14ac:dyDescent="0.25">
      <c r="A484" s="216">
        <v>422</v>
      </c>
      <c r="B484" s="216" t="s">
        <v>118</v>
      </c>
      <c r="C484" s="224"/>
      <c r="D484" s="219">
        <f>SUM(D485)</f>
        <v>0</v>
      </c>
      <c r="E484" s="301">
        <f t="shared" si="67"/>
        <v>0</v>
      </c>
      <c r="F484" s="195">
        <f>SUM(F485)</f>
        <v>152.02000000000001</v>
      </c>
      <c r="G484" s="195">
        <f>G485</f>
        <v>0</v>
      </c>
      <c r="H484" s="387">
        <f t="shared" si="62"/>
        <v>0</v>
      </c>
      <c r="I484" s="195">
        <f t="shared" si="70"/>
        <v>1325</v>
      </c>
      <c r="J484" s="276">
        <f t="shared" si="70"/>
        <v>1731</v>
      </c>
      <c r="K484" s="612">
        <f t="shared" si="64"/>
        <v>130.64150943396226</v>
      </c>
      <c r="L484" s="531"/>
      <c r="M484" s="539"/>
      <c r="N484" s="87"/>
    </row>
    <row r="485" spans="1:14" x14ac:dyDescent="0.25">
      <c r="A485" s="81">
        <v>4227</v>
      </c>
      <c r="B485" s="81" t="s">
        <v>123</v>
      </c>
      <c r="C485" s="81"/>
      <c r="D485" s="17">
        <v>0</v>
      </c>
      <c r="E485" s="236">
        <f t="shared" si="67"/>
        <v>0</v>
      </c>
      <c r="F485" s="58">
        <v>152.02000000000001</v>
      </c>
      <c r="G485" s="58">
        <v>0</v>
      </c>
      <c r="H485" s="236">
        <f t="shared" si="62"/>
        <v>0</v>
      </c>
      <c r="I485" s="58">
        <v>1325</v>
      </c>
      <c r="J485" s="236">
        <v>1731</v>
      </c>
      <c r="K485" s="484">
        <f t="shared" si="64"/>
        <v>130.64150943396226</v>
      </c>
      <c r="L485" s="531"/>
      <c r="M485" s="539"/>
      <c r="N485" s="87"/>
    </row>
    <row r="486" spans="1:14" ht="15" customHeight="1" x14ac:dyDescent="0.25">
      <c r="A486" s="645"/>
      <c r="B486" s="646"/>
      <c r="C486" s="646"/>
      <c r="D486" s="646"/>
      <c r="E486" s="646"/>
      <c r="F486" s="646"/>
      <c r="G486" s="646"/>
      <c r="H486" s="646"/>
      <c r="I486" s="646"/>
      <c r="J486" s="646"/>
      <c r="K486" s="646"/>
      <c r="L486" s="647"/>
      <c r="M486" s="648"/>
      <c r="N486" s="8"/>
    </row>
    <row r="487" spans="1:14" ht="30" customHeight="1" x14ac:dyDescent="0.25">
      <c r="A487" s="424" t="s">
        <v>228</v>
      </c>
      <c r="B487" s="429" t="s">
        <v>229</v>
      </c>
      <c r="C487" s="430" t="s">
        <v>228</v>
      </c>
      <c r="D487" s="426" t="e">
        <f>D488+D495+#REF!</f>
        <v>#REF!</v>
      </c>
      <c r="E487" s="426" t="e">
        <f>D487/2</f>
        <v>#REF!</v>
      </c>
      <c r="F487" s="426" t="e">
        <f>F488+F495+#REF!</f>
        <v>#REF!</v>
      </c>
      <c r="G487" s="426" t="e">
        <f>#REF!+G488+G495+#REF!</f>
        <v>#REF!</v>
      </c>
      <c r="H487" s="426" t="e">
        <f>G487/2</f>
        <v>#REF!</v>
      </c>
      <c r="I487" s="426">
        <f>I488+I495</f>
        <v>64300</v>
      </c>
      <c r="J487" s="426">
        <f>J488+J495</f>
        <v>61880.04</v>
      </c>
      <c r="K487" s="426">
        <f>J487/I487*100</f>
        <v>96.23645412130638</v>
      </c>
      <c r="L487" s="533"/>
      <c r="M487" s="533"/>
      <c r="N487" s="8"/>
    </row>
    <row r="488" spans="1:14" ht="30" customHeight="1" x14ac:dyDescent="0.25">
      <c r="A488" s="618" t="s">
        <v>345</v>
      </c>
      <c r="B488" s="619" t="s">
        <v>346</v>
      </c>
      <c r="C488" s="619"/>
      <c r="D488" s="481">
        <f>D489</f>
        <v>53089</v>
      </c>
      <c r="E488" s="481">
        <f t="shared" ref="E488:E502" si="71">D488/2</f>
        <v>26544.5</v>
      </c>
      <c r="F488" s="481">
        <f>F489</f>
        <v>18209.5</v>
      </c>
      <c r="G488" s="481">
        <f>G489</f>
        <v>54000</v>
      </c>
      <c r="H488" s="481">
        <f t="shared" ref="H488:H502" si="72">G488/2</f>
        <v>27000</v>
      </c>
      <c r="I488" s="481">
        <f>I489</f>
        <v>7300</v>
      </c>
      <c r="J488" s="481">
        <f>J489</f>
        <v>6220.01</v>
      </c>
      <c r="K488" s="481">
        <f t="shared" ref="K488:K504" si="73">J488/I488*100</f>
        <v>85.205616438356174</v>
      </c>
      <c r="L488" s="533"/>
      <c r="M488" s="534"/>
      <c r="N488" s="8"/>
    </row>
    <row r="489" spans="1:14" x14ac:dyDescent="0.25">
      <c r="A489" s="14">
        <v>3</v>
      </c>
      <c r="B489" s="14" t="s">
        <v>2</v>
      </c>
      <c r="C489" s="14"/>
      <c r="D489" s="209">
        <f>SUM(D490)</f>
        <v>53089</v>
      </c>
      <c r="E489" s="209">
        <f t="shared" si="71"/>
        <v>26544.5</v>
      </c>
      <c r="F489" s="129">
        <f>SUM(F490)</f>
        <v>18209.5</v>
      </c>
      <c r="G489" s="129">
        <f>G490</f>
        <v>54000</v>
      </c>
      <c r="H489" s="129">
        <f t="shared" si="72"/>
        <v>27000</v>
      </c>
      <c r="I489" s="129">
        <f>I490</f>
        <v>7300</v>
      </c>
      <c r="J489" s="129">
        <f>J490</f>
        <v>6220.01</v>
      </c>
      <c r="K489" s="611">
        <f t="shared" si="73"/>
        <v>85.205616438356174</v>
      </c>
      <c r="L489" s="538"/>
      <c r="M489" s="537"/>
      <c r="N489" s="8"/>
    </row>
    <row r="490" spans="1:14" x14ac:dyDescent="0.25">
      <c r="A490" s="83">
        <v>32</v>
      </c>
      <c r="B490" s="83" t="s">
        <v>212</v>
      </c>
      <c r="C490" s="83"/>
      <c r="D490" s="11">
        <f>SUM(D491)</f>
        <v>53089</v>
      </c>
      <c r="E490" s="198">
        <f>E491</f>
        <v>26544.5</v>
      </c>
      <c r="F490" s="198">
        <f>SUM(F491)</f>
        <v>18209.5</v>
      </c>
      <c r="G490" s="198">
        <f>G491+G493</f>
        <v>54000</v>
      </c>
      <c r="H490" s="198">
        <f t="shared" si="72"/>
        <v>27000</v>
      </c>
      <c r="I490" s="198">
        <f>I491+I493</f>
        <v>7300</v>
      </c>
      <c r="J490" s="198">
        <f>J491+J493</f>
        <v>6220.01</v>
      </c>
      <c r="K490" s="610">
        <f t="shared" si="73"/>
        <v>85.205616438356174</v>
      </c>
      <c r="L490" s="538"/>
      <c r="M490" s="537"/>
      <c r="N490" s="8"/>
    </row>
    <row r="491" spans="1:14" x14ac:dyDescent="0.25">
      <c r="A491" s="216">
        <v>322</v>
      </c>
      <c r="B491" s="216" t="s">
        <v>70</v>
      </c>
      <c r="C491" s="216"/>
      <c r="D491" s="192">
        <f>SUM(D492)</f>
        <v>53089</v>
      </c>
      <c r="E491" s="276">
        <f t="shared" si="71"/>
        <v>26544.5</v>
      </c>
      <c r="F491" s="195">
        <f>SUM(F492)</f>
        <v>18209.5</v>
      </c>
      <c r="G491" s="195">
        <f>G492</f>
        <v>39000</v>
      </c>
      <c r="H491" s="195">
        <f t="shared" si="72"/>
        <v>19500</v>
      </c>
      <c r="I491" s="195">
        <f>I492</f>
        <v>0</v>
      </c>
      <c r="J491" s="195">
        <f>J492</f>
        <v>0</v>
      </c>
      <c r="K491" s="612">
        <v>0</v>
      </c>
      <c r="L491" s="531"/>
      <c r="M491" s="531"/>
      <c r="N491" s="8"/>
    </row>
    <row r="492" spans="1:14" x14ac:dyDescent="0.25">
      <c r="A492" s="81">
        <v>3223</v>
      </c>
      <c r="B492" s="81" t="s">
        <v>73</v>
      </c>
      <c r="C492" s="81"/>
      <c r="D492" s="17">
        <v>53089</v>
      </c>
      <c r="E492" s="236">
        <f t="shared" si="71"/>
        <v>26544.5</v>
      </c>
      <c r="F492" s="58">
        <v>18209.5</v>
      </c>
      <c r="G492" s="58">
        <v>39000</v>
      </c>
      <c r="H492" s="236">
        <f t="shared" si="72"/>
        <v>19500</v>
      </c>
      <c r="I492" s="58">
        <v>0</v>
      </c>
      <c r="J492" s="236">
        <v>0</v>
      </c>
      <c r="K492" s="484">
        <v>0</v>
      </c>
      <c r="L492" s="531"/>
      <c r="M492" s="539"/>
      <c r="N492" s="8"/>
    </row>
    <row r="493" spans="1:14" x14ac:dyDescent="0.25">
      <c r="A493" s="216">
        <v>323</v>
      </c>
      <c r="B493" s="216" t="s">
        <v>77</v>
      </c>
      <c r="C493" s="81"/>
      <c r="D493" s="17"/>
      <c r="E493" s="236"/>
      <c r="F493" s="195">
        <v>0</v>
      </c>
      <c r="G493" s="195">
        <f>G494</f>
        <v>15000</v>
      </c>
      <c r="H493" s="195">
        <f t="shared" si="72"/>
        <v>7500</v>
      </c>
      <c r="I493" s="195">
        <f>I494</f>
        <v>7300</v>
      </c>
      <c r="J493" s="276">
        <f>J494</f>
        <v>6220.01</v>
      </c>
      <c r="K493" s="612">
        <f t="shared" si="73"/>
        <v>85.205616438356174</v>
      </c>
      <c r="L493" s="531"/>
      <c r="M493" s="539"/>
      <c r="N493" s="8"/>
    </row>
    <row r="494" spans="1:14" x14ac:dyDescent="0.25">
      <c r="A494" s="81">
        <v>3232</v>
      </c>
      <c r="B494" s="81" t="s">
        <v>79</v>
      </c>
      <c r="C494" s="81"/>
      <c r="D494" s="17"/>
      <c r="E494" s="236"/>
      <c r="F494" s="58">
        <v>0</v>
      </c>
      <c r="G494" s="58">
        <v>15000</v>
      </c>
      <c r="H494" s="236">
        <f t="shared" si="72"/>
        <v>7500</v>
      </c>
      <c r="I494" s="58">
        <v>7300</v>
      </c>
      <c r="J494" s="236">
        <v>6220.01</v>
      </c>
      <c r="K494" s="484">
        <f t="shared" si="73"/>
        <v>85.205616438356174</v>
      </c>
      <c r="L494" s="531"/>
      <c r="M494" s="539"/>
      <c r="N494" s="8"/>
    </row>
    <row r="495" spans="1:14" ht="30" customHeight="1" x14ac:dyDescent="0.25">
      <c r="A495" s="618" t="s">
        <v>336</v>
      </c>
      <c r="B495" s="619" t="s">
        <v>341</v>
      </c>
      <c r="C495" s="619"/>
      <c r="D495" s="481" t="e">
        <f>D496+D501</f>
        <v>#REF!</v>
      </c>
      <c r="E495" s="481" t="e">
        <f t="shared" si="71"/>
        <v>#REF!</v>
      </c>
      <c r="F495" s="481" t="e">
        <f>F496+F501</f>
        <v>#REF!</v>
      </c>
      <c r="G495" s="481" t="e">
        <f>G496+G501</f>
        <v>#REF!</v>
      </c>
      <c r="H495" s="481" t="e">
        <f t="shared" si="72"/>
        <v>#REF!</v>
      </c>
      <c r="I495" s="481">
        <f>I496+I501</f>
        <v>57000</v>
      </c>
      <c r="J495" s="481">
        <f>J496+J501</f>
        <v>55660.03</v>
      </c>
      <c r="K495" s="481">
        <f t="shared" si="73"/>
        <v>97.649175438596487</v>
      </c>
      <c r="L495" s="533"/>
      <c r="M495" s="534"/>
      <c r="N495" s="8"/>
    </row>
    <row r="496" spans="1:14" x14ac:dyDescent="0.25">
      <c r="A496" s="14">
        <v>3</v>
      </c>
      <c r="B496" s="14" t="s">
        <v>2</v>
      </c>
      <c r="C496" s="222"/>
      <c r="D496" s="209" t="e">
        <f>SUM(D497)</f>
        <v>#REF!</v>
      </c>
      <c r="E496" s="209" t="e">
        <f t="shared" si="71"/>
        <v>#REF!</v>
      </c>
      <c r="F496" s="129" t="e">
        <f>SUM(F497)</f>
        <v>#REF!</v>
      </c>
      <c r="G496" s="129" t="e">
        <f>G497</f>
        <v>#REF!</v>
      </c>
      <c r="H496" s="129" t="e">
        <f t="shared" si="72"/>
        <v>#REF!</v>
      </c>
      <c r="I496" s="129">
        <f>I497</f>
        <v>52000</v>
      </c>
      <c r="J496" s="129">
        <f>J497</f>
        <v>50660.03</v>
      </c>
      <c r="K496" s="611">
        <f t="shared" si="73"/>
        <v>97.423134615384612</v>
      </c>
      <c r="L496" s="538"/>
      <c r="M496" s="537"/>
      <c r="N496" s="8"/>
    </row>
    <row r="497" spans="1:14" x14ac:dyDescent="0.25">
      <c r="A497" s="83">
        <v>32</v>
      </c>
      <c r="B497" s="83" t="s">
        <v>212</v>
      </c>
      <c r="C497" s="75"/>
      <c r="D497" s="124" t="e">
        <f>SUM(#REF!)</f>
        <v>#REF!</v>
      </c>
      <c r="E497" s="124" t="e">
        <f t="shared" si="71"/>
        <v>#REF!</v>
      </c>
      <c r="F497" s="124" t="e">
        <f>SUM(#REF!)</f>
        <v>#REF!</v>
      </c>
      <c r="G497" s="124" t="e">
        <f>#REF!</f>
        <v>#REF!</v>
      </c>
      <c r="H497" s="198" t="e">
        <f t="shared" si="72"/>
        <v>#REF!</v>
      </c>
      <c r="I497" s="198">
        <f>I498</f>
        <v>52000</v>
      </c>
      <c r="J497" s="198">
        <f>J498</f>
        <v>50660.03</v>
      </c>
      <c r="K497" s="610">
        <f t="shared" si="73"/>
        <v>97.423134615384612</v>
      </c>
      <c r="L497" s="538"/>
      <c r="M497" s="537"/>
      <c r="N497" s="8"/>
    </row>
    <row r="498" spans="1:14" x14ac:dyDescent="0.25">
      <c r="A498" s="216">
        <v>322</v>
      </c>
      <c r="B498" s="216" t="s">
        <v>70</v>
      </c>
      <c r="C498" s="75"/>
      <c r="D498" s="124"/>
      <c r="E498" s="124"/>
      <c r="F498" s="124"/>
      <c r="G498" s="124"/>
      <c r="H498" s="198"/>
      <c r="I498" s="195">
        <f>I499+I500</f>
        <v>52000</v>
      </c>
      <c r="J498" s="276">
        <f>J499+J500</f>
        <v>50660.03</v>
      </c>
      <c r="K498" s="612">
        <f t="shared" si="73"/>
        <v>97.423134615384612</v>
      </c>
      <c r="L498" s="531"/>
      <c r="M498" s="539"/>
      <c r="N498" s="8"/>
    </row>
    <row r="499" spans="1:14" x14ac:dyDescent="0.25">
      <c r="A499" s="81">
        <v>3223</v>
      </c>
      <c r="B499" s="81" t="s">
        <v>73</v>
      </c>
      <c r="C499" s="75"/>
      <c r="D499" s="124"/>
      <c r="E499" s="124"/>
      <c r="F499" s="124"/>
      <c r="G499" s="124"/>
      <c r="H499" s="198"/>
      <c r="I499" s="236">
        <v>45000</v>
      </c>
      <c r="J499" s="236">
        <v>44242.22</v>
      </c>
      <c r="K499" s="484">
        <f t="shared" si="73"/>
        <v>98.316044444444444</v>
      </c>
      <c r="L499" s="531"/>
      <c r="M499" s="539"/>
      <c r="N499" s="8"/>
    </row>
    <row r="500" spans="1:14" x14ac:dyDescent="0.25">
      <c r="A500" s="81">
        <v>3224</v>
      </c>
      <c r="B500" s="81" t="s">
        <v>461</v>
      </c>
      <c r="C500" s="75"/>
      <c r="D500" s="124"/>
      <c r="E500" s="124"/>
      <c r="F500" s="124"/>
      <c r="G500" s="124"/>
      <c r="H500" s="198"/>
      <c r="I500" s="236">
        <v>7000</v>
      </c>
      <c r="J500" s="236">
        <v>6417.81</v>
      </c>
      <c r="K500" s="484">
        <f t="shared" si="73"/>
        <v>91.683000000000007</v>
      </c>
      <c r="L500" s="531"/>
      <c r="M500" s="539"/>
      <c r="N500" s="8"/>
    </row>
    <row r="501" spans="1:14" x14ac:dyDescent="0.25">
      <c r="A501" s="14">
        <v>4</v>
      </c>
      <c r="B501" s="14" t="s">
        <v>217</v>
      </c>
      <c r="C501" s="394"/>
      <c r="D501" s="40" t="e">
        <f>SUM(D502)</f>
        <v>#REF!</v>
      </c>
      <c r="E501" s="40" t="e">
        <f t="shared" si="71"/>
        <v>#REF!</v>
      </c>
      <c r="F501" s="40" t="e">
        <f>SUM(F502)</f>
        <v>#REF!</v>
      </c>
      <c r="G501" s="40" t="e">
        <f>G502</f>
        <v>#REF!</v>
      </c>
      <c r="H501" s="129" t="e">
        <f t="shared" si="72"/>
        <v>#REF!</v>
      </c>
      <c r="I501" s="40">
        <f t="shared" ref="I501:J503" si="74">I502</f>
        <v>5000</v>
      </c>
      <c r="J501" s="129">
        <f t="shared" si="74"/>
        <v>5000</v>
      </c>
      <c r="K501" s="611">
        <f t="shared" si="73"/>
        <v>100</v>
      </c>
      <c r="L501" s="536"/>
      <c r="M501" s="537"/>
      <c r="N501" s="8"/>
    </row>
    <row r="502" spans="1:14" ht="19.5" x14ac:dyDescent="0.25">
      <c r="A502" s="83">
        <v>42</v>
      </c>
      <c r="B502" s="55" t="s">
        <v>222</v>
      </c>
      <c r="C502" s="75"/>
      <c r="D502" s="124" t="e">
        <f>SUM(#REF!)</f>
        <v>#REF!</v>
      </c>
      <c r="E502" s="124" t="e">
        <f t="shared" si="71"/>
        <v>#REF!</v>
      </c>
      <c r="F502" s="124" t="e">
        <f>SUM(#REF!)</f>
        <v>#REF!</v>
      </c>
      <c r="G502" s="124" t="e">
        <f>#REF!</f>
        <v>#REF!</v>
      </c>
      <c r="H502" s="198" t="e">
        <f t="shared" si="72"/>
        <v>#REF!</v>
      </c>
      <c r="I502" s="198">
        <f t="shared" si="74"/>
        <v>5000</v>
      </c>
      <c r="J502" s="198">
        <f t="shared" si="74"/>
        <v>5000</v>
      </c>
      <c r="K502" s="610">
        <f t="shared" si="73"/>
        <v>100</v>
      </c>
      <c r="L502" s="538"/>
      <c r="M502" s="537"/>
      <c r="N502" s="8"/>
    </row>
    <row r="503" spans="1:14" x14ac:dyDescent="0.25">
      <c r="A503" s="216">
        <v>426</v>
      </c>
      <c r="B503" s="216" t="s">
        <v>486</v>
      </c>
      <c r="C503" s="216"/>
      <c r="D503" s="192"/>
      <c r="E503" s="195"/>
      <c r="F503" s="192"/>
      <c r="G503" s="192"/>
      <c r="H503" s="195"/>
      <c r="I503" s="192">
        <f t="shared" si="74"/>
        <v>5000</v>
      </c>
      <c r="J503" s="276">
        <f t="shared" si="74"/>
        <v>5000</v>
      </c>
      <c r="K503" s="612">
        <f t="shared" si="73"/>
        <v>100</v>
      </c>
      <c r="L503" s="7"/>
      <c r="M503" s="539"/>
      <c r="N503" s="8"/>
    </row>
    <row r="504" spans="1:14" x14ac:dyDescent="0.25">
      <c r="A504" s="81">
        <v>4263</v>
      </c>
      <c r="B504" s="81" t="s">
        <v>487</v>
      </c>
      <c r="C504" s="81"/>
      <c r="D504" s="17"/>
      <c r="E504" s="236"/>
      <c r="F504" s="17"/>
      <c r="G504" s="17"/>
      <c r="H504" s="236"/>
      <c r="I504" s="17">
        <v>5000</v>
      </c>
      <c r="J504" s="236">
        <v>5000</v>
      </c>
      <c r="K504" s="484">
        <f t="shared" si="73"/>
        <v>100</v>
      </c>
      <c r="L504" s="7"/>
      <c r="M504" s="539"/>
      <c r="N504" s="89"/>
    </row>
    <row r="505" spans="1:14" ht="15" customHeight="1" x14ac:dyDescent="0.25">
      <c r="A505" s="645"/>
      <c r="B505" s="646"/>
      <c r="C505" s="646"/>
      <c r="D505" s="646"/>
      <c r="E505" s="646"/>
      <c r="F505" s="646"/>
      <c r="G505" s="646"/>
      <c r="H505" s="646"/>
      <c r="I505" s="646"/>
      <c r="J505" s="646"/>
      <c r="K505" s="646"/>
      <c r="L505" s="647"/>
      <c r="M505" s="648"/>
      <c r="N505" s="8"/>
    </row>
    <row r="506" spans="1:14" ht="30" customHeight="1" x14ac:dyDescent="0.25">
      <c r="A506" s="424" t="s">
        <v>230</v>
      </c>
      <c r="B506" s="431" t="s">
        <v>231</v>
      </c>
      <c r="C506" s="430" t="s">
        <v>230</v>
      </c>
      <c r="D506" s="426" t="e">
        <f>D516</f>
        <v>#REF!</v>
      </c>
      <c r="E506" s="426" t="e">
        <f>D506/2</f>
        <v>#REF!</v>
      </c>
      <c r="F506" s="426" t="e">
        <f>F516</f>
        <v>#REF!</v>
      </c>
      <c r="G506" s="426" t="e">
        <f>G507+#REF!+G516+G526</f>
        <v>#REF!</v>
      </c>
      <c r="H506" s="426" t="e">
        <f>G506/2</f>
        <v>#REF!</v>
      </c>
      <c r="I506" s="426">
        <f>I507+I516+I521+I526</f>
        <v>127238</v>
      </c>
      <c r="J506" s="426">
        <f>J507+J516+J521+J526</f>
        <v>130228.5</v>
      </c>
      <c r="K506" s="426">
        <f>J506/I506*100</f>
        <v>102.35031987299392</v>
      </c>
      <c r="L506" s="533"/>
      <c r="M506" s="533"/>
      <c r="N506" s="8"/>
    </row>
    <row r="507" spans="1:14" ht="30" customHeight="1" x14ac:dyDescent="0.25">
      <c r="A507" s="607" t="s">
        <v>335</v>
      </c>
      <c r="B507" s="608" t="s">
        <v>342</v>
      </c>
      <c r="C507" s="619"/>
      <c r="D507" s="481"/>
      <c r="E507" s="481"/>
      <c r="F507" s="481">
        <v>0</v>
      </c>
      <c r="G507" s="481">
        <f>G508+G512</f>
        <v>89400</v>
      </c>
      <c r="H507" s="481">
        <f t="shared" ref="H507:H533" si="75">G507/2</f>
        <v>44700</v>
      </c>
      <c r="I507" s="481">
        <f>I508+I512</f>
        <v>70022</v>
      </c>
      <c r="J507" s="481">
        <f>J508+J512</f>
        <v>73012.5</v>
      </c>
      <c r="K507" s="481">
        <f t="shared" ref="K507:K533" si="76">J507/I507*100</f>
        <v>104.27080060552399</v>
      </c>
      <c r="L507" s="533"/>
      <c r="M507" s="534"/>
      <c r="N507" s="8"/>
    </row>
    <row r="508" spans="1:14" x14ac:dyDescent="0.25">
      <c r="A508" s="14">
        <v>3</v>
      </c>
      <c r="B508" s="14" t="s">
        <v>2</v>
      </c>
      <c r="C508" s="143"/>
      <c r="D508" s="144"/>
      <c r="E508" s="144"/>
      <c r="F508" s="129">
        <v>0</v>
      </c>
      <c r="G508" s="129">
        <f>G509</f>
        <v>9400</v>
      </c>
      <c r="H508" s="129">
        <f t="shared" si="75"/>
        <v>4700</v>
      </c>
      <c r="I508" s="129">
        <f t="shared" ref="I508:J510" si="77">I509</f>
        <v>25010</v>
      </c>
      <c r="J508" s="129">
        <f t="shared" si="77"/>
        <v>25525</v>
      </c>
      <c r="K508" s="611">
        <f t="shared" si="76"/>
        <v>102.05917632946822</v>
      </c>
      <c r="L508" s="538"/>
      <c r="M508" s="537"/>
      <c r="N508" s="8"/>
    </row>
    <row r="509" spans="1:14" x14ac:dyDescent="0.25">
      <c r="A509" s="83">
        <v>32</v>
      </c>
      <c r="B509" s="83" t="s">
        <v>212</v>
      </c>
      <c r="C509" s="143"/>
      <c r="D509" s="144"/>
      <c r="E509" s="144"/>
      <c r="F509" s="198">
        <v>0</v>
      </c>
      <c r="G509" s="124">
        <f>G510</f>
        <v>9400</v>
      </c>
      <c r="H509" s="198">
        <f t="shared" si="75"/>
        <v>4700</v>
      </c>
      <c r="I509" s="198">
        <f t="shared" si="77"/>
        <v>25010</v>
      </c>
      <c r="J509" s="198">
        <f t="shared" si="77"/>
        <v>25525</v>
      </c>
      <c r="K509" s="610">
        <f t="shared" si="76"/>
        <v>102.05917632946822</v>
      </c>
      <c r="L509" s="538"/>
      <c r="M509" s="537"/>
      <c r="N509" s="8"/>
    </row>
    <row r="510" spans="1:14" x14ac:dyDescent="0.25">
      <c r="A510" s="216">
        <v>323</v>
      </c>
      <c r="B510" s="216" t="s">
        <v>77</v>
      </c>
      <c r="C510" s="143"/>
      <c r="D510" s="144"/>
      <c r="E510" s="144"/>
      <c r="F510" s="195">
        <v>0</v>
      </c>
      <c r="G510" s="195">
        <f>G511</f>
        <v>9400</v>
      </c>
      <c r="H510" s="195">
        <f t="shared" si="75"/>
        <v>4700</v>
      </c>
      <c r="I510" s="195">
        <f t="shared" si="77"/>
        <v>25010</v>
      </c>
      <c r="J510" s="276">
        <f t="shared" si="77"/>
        <v>25525</v>
      </c>
      <c r="K510" s="612">
        <f t="shared" si="76"/>
        <v>102.05917632946822</v>
      </c>
      <c r="L510" s="531"/>
      <c r="M510" s="539"/>
      <c r="N510" s="8"/>
    </row>
    <row r="511" spans="1:14" x14ac:dyDescent="0.25">
      <c r="A511" s="81">
        <v>3237</v>
      </c>
      <c r="B511" s="81" t="s">
        <v>84</v>
      </c>
      <c r="C511" s="143"/>
      <c r="D511" s="144"/>
      <c r="E511" s="144"/>
      <c r="F511" s="236">
        <v>0</v>
      </c>
      <c r="G511" s="236">
        <v>9400</v>
      </c>
      <c r="H511" s="236">
        <f t="shared" si="75"/>
        <v>4700</v>
      </c>
      <c r="I511" s="236">
        <v>25010</v>
      </c>
      <c r="J511" s="236">
        <v>25525</v>
      </c>
      <c r="K511" s="484">
        <f t="shared" si="76"/>
        <v>102.05917632946822</v>
      </c>
      <c r="L511" s="531"/>
      <c r="M511" s="539"/>
      <c r="N511" s="8"/>
    </row>
    <row r="512" spans="1:14" x14ac:dyDescent="0.25">
      <c r="A512" s="14">
        <v>4</v>
      </c>
      <c r="B512" s="14" t="s">
        <v>217</v>
      </c>
      <c r="C512" s="143"/>
      <c r="D512" s="144"/>
      <c r="E512" s="144"/>
      <c r="F512" s="129">
        <v>0</v>
      </c>
      <c r="G512" s="129">
        <f>G513</f>
        <v>80000</v>
      </c>
      <c r="H512" s="129">
        <f t="shared" si="75"/>
        <v>40000</v>
      </c>
      <c r="I512" s="129">
        <f t="shared" ref="I512:J514" si="78">I513</f>
        <v>45012</v>
      </c>
      <c r="J512" s="129">
        <f t="shared" si="78"/>
        <v>47487.5</v>
      </c>
      <c r="K512" s="611">
        <f t="shared" si="76"/>
        <v>105.49964453923397</v>
      </c>
      <c r="L512" s="538"/>
      <c r="M512" s="537"/>
      <c r="N512" s="8"/>
    </row>
    <row r="513" spans="1:14" ht="19.5" x14ac:dyDescent="0.25">
      <c r="A513" s="83">
        <v>42</v>
      </c>
      <c r="B513" s="55" t="s">
        <v>222</v>
      </c>
      <c r="C513" s="143"/>
      <c r="D513" s="144"/>
      <c r="E513" s="144"/>
      <c r="F513" s="198">
        <v>0</v>
      </c>
      <c r="G513" s="124">
        <f>G514</f>
        <v>80000</v>
      </c>
      <c r="H513" s="198">
        <f t="shared" si="75"/>
        <v>40000</v>
      </c>
      <c r="I513" s="198">
        <f t="shared" si="78"/>
        <v>45012</v>
      </c>
      <c r="J513" s="198">
        <f t="shared" si="78"/>
        <v>47487.5</v>
      </c>
      <c r="K513" s="610">
        <f t="shared" si="76"/>
        <v>105.49964453923397</v>
      </c>
      <c r="L513" s="538"/>
      <c r="M513" s="537"/>
      <c r="N513" s="8"/>
    </row>
    <row r="514" spans="1:14" x14ac:dyDescent="0.25">
      <c r="A514" s="216">
        <v>426</v>
      </c>
      <c r="B514" s="216" t="s">
        <v>127</v>
      </c>
      <c r="C514" s="143"/>
      <c r="D514" s="144"/>
      <c r="E514" s="144"/>
      <c r="F514" s="195">
        <v>0</v>
      </c>
      <c r="G514" s="195">
        <f>G515</f>
        <v>80000</v>
      </c>
      <c r="H514" s="195">
        <f t="shared" si="75"/>
        <v>40000</v>
      </c>
      <c r="I514" s="195">
        <f t="shared" si="78"/>
        <v>45012</v>
      </c>
      <c r="J514" s="276">
        <f t="shared" si="78"/>
        <v>47487.5</v>
      </c>
      <c r="K514" s="612">
        <f t="shared" si="76"/>
        <v>105.49964453923397</v>
      </c>
      <c r="L514" s="531"/>
      <c r="M514" s="539"/>
      <c r="N514" s="8"/>
    </row>
    <row r="515" spans="1:14" x14ac:dyDescent="0.25">
      <c r="A515" s="81">
        <v>4263</v>
      </c>
      <c r="B515" s="81" t="s">
        <v>129</v>
      </c>
      <c r="C515" s="143"/>
      <c r="D515" s="144"/>
      <c r="E515" s="144"/>
      <c r="F515" s="236">
        <v>0</v>
      </c>
      <c r="G515" s="236">
        <v>80000</v>
      </c>
      <c r="H515" s="236">
        <f t="shared" si="75"/>
        <v>40000</v>
      </c>
      <c r="I515" s="236">
        <v>45012</v>
      </c>
      <c r="J515" s="236">
        <v>47487.5</v>
      </c>
      <c r="K515" s="484">
        <f t="shared" si="76"/>
        <v>105.49964453923397</v>
      </c>
      <c r="L515" s="531"/>
      <c r="M515" s="539"/>
      <c r="N515" s="99"/>
    </row>
    <row r="516" spans="1:14" ht="30" customHeight="1" x14ac:dyDescent="0.25">
      <c r="A516" s="618" t="s">
        <v>336</v>
      </c>
      <c r="B516" s="619" t="s">
        <v>341</v>
      </c>
      <c r="C516" s="619"/>
      <c r="D516" s="481" t="e">
        <f>#REF!+D517</f>
        <v>#REF!</v>
      </c>
      <c r="E516" s="481" t="e">
        <f t="shared" ref="E516:E520" si="79">D516/2</f>
        <v>#REF!</v>
      </c>
      <c r="F516" s="481" t="e">
        <f>#REF!+F517</f>
        <v>#REF!</v>
      </c>
      <c r="G516" s="481" t="e">
        <f>#REF!</f>
        <v>#REF!</v>
      </c>
      <c r="H516" s="481" t="e">
        <f t="shared" si="75"/>
        <v>#REF!</v>
      </c>
      <c r="I516" s="481">
        <f t="shared" ref="I516:J519" si="80">I517</f>
        <v>43075</v>
      </c>
      <c r="J516" s="481">
        <f t="shared" si="80"/>
        <v>43075</v>
      </c>
      <c r="K516" s="481">
        <f t="shared" si="76"/>
        <v>100</v>
      </c>
      <c r="L516" s="533"/>
      <c r="M516" s="533"/>
      <c r="N516" s="8"/>
    </row>
    <row r="517" spans="1:14" x14ac:dyDescent="0.25">
      <c r="A517" s="14">
        <v>4</v>
      </c>
      <c r="B517" s="14" t="s">
        <v>217</v>
      </c>
      <c r="C517" s="74"/>
      <c r="D517" s="209">
        <f>SUM(D518)</f>
        <v>46453</v>
      </c>
      <c r="E517" s="209">
        <f t="shared" si="79"/>
        <v>23226.5</v>
      </c>
      <c r="F517" s="129">
        <f>SUM(F518)</f>
        <v>6114.69</v>
      </c>
      <c r="G517" s="129">
        <f>G518</f>
        <v>0</v>
      </c>
      <c r="H517" s="129">
        <f t="shared" si="75"/>
        <v>0</v>
      </c>
      <c r="I517" s="129">
        <f t="shared" si="80"/>
        <v>43075</v>
      </c>
      <c r="J517" s="129">
        <f t="shared" si="80"/>
        <v>43075</v>
      </c>
      <c r="K517" s="611">
        <f t="shared" si="76"/>
        <v>100</v>
      </c>
      <c r="L517" s="538"/>
      <c r="M517" s="537"/>
      <c r="N517" s="8"/>
    </row>
    <row r="518" spans="1:14" ht="19.5" x14ac:dyDescent="0.25">
      <c r="A518" s="83">
        <v>42</v>
      </c>
      <c r="B518" s="55" t="s">
        <v>222</v>
      </c>
      <c r="C518" s="201"/>
      <c r="D518" s="198">
        <f>SUM(D519)</f>
        <v>46453</v>
      </c>
      <c r="E518" s="198">
        <f t="shared" si="79"/>
        <v>23226.5</v>
      </c>
      <c r="F518" s="198">
        <f>SUM(F519)</f>
        <v>6114.69</v>
      </c>
      <c r="G518" s="198">
        <f>G519</f>
        <v>0</v>
      </c>
      <c r="H518" s="198">
        <f t="shared" si="75"/>
        <v>0</v>
      </c>
      <c r="I518" s="198">
        <f t="shared" si="80"/>
        <v>43075</v>
      </c>
      <c r="J518" s="198">
        <f t="shared" si="80"/>
        <v>43075</v>
      </c>
      <c r="K518" s="610">
        <f t="shared" si="76"/>
        <v>100</v>
      </c>
      <c r="L518" s="538"/>
      <c r="M518" s="537"/>
      <c r="N518" s="8"/>
    </row>
    <row r="519" spans="1:14" x14ac:dyDescent="0.25">
      <c r="A519" s="216">
        <v>426</v>
      </c>
      <c r="B519" s="216" t="s">
        <v>127</v>
      </c>
      <c r="C519" s="224"/>
      <c r="D519" s="219">
        <f>SUM(D520)</f>
        <v>46453</v>
      </c>
      <c r="E519" s="299">
        <f t="shared" si="79"/>
        <v>23226.5</v>
      </c>
      <c r="F519" s="195">
        <f>SUM(F520)</f>
        <v>6114.69</v>
      </c>
      <c r="G519" s="195">
        <f>G520</f>
        <v>0</v>
      </c>
      <c r="H519" s="195">
        <f t="shared" si="75"/>
        <v>0</v>
      </c>
      <c r="I519" s="195">
        <f t="shared" si="80"/>
        <v>43075</v>
      </c>
      <c r="J519" s="276">
        <f t="shared" si="80"/>
        <v>43075</v>
      </c>
      <c r="K519" s="612">
        <f t="shared" si="76"/>
        <v>100</v>
      </c>
      <c r="L519" s="531"/>
      <c r="M519" s="539"/>
      <c r="N519" s="8"/>
    </row>
    <row r="520" spans="1:14" x14ac:dyDescent="0.25">
      <c r="A520" s="81">
        <v>4263</v>
      </c>
      <c r="B520" s="81" t="s">
        <v>129</v>
      </c>
      <c r="C520" s="81"/>
      <c r="D520" s="17">
        <v>46453</v>
      </c>
      <c r="E520" s="236">
        <f t="shared" si="79"/>
        <v>23226.5</v>
      </c>
      <c r="F520" s="58">
        <v>6114.69</v>
      </c>
      <c r="G520" s="58">
        <v>0</v>
      </c>
      <c r="H520" s="236">
        <f t="shared" si="75"/>
        <v>0</v>
      </c>
      <c r="I520" s="58">
        <v>43075</v>
      </c>
      <c r="J520" s="236">
        <v>43075</v>
      </c>
      <c r="K520" s="484">
        <f t="shared" si="76"/>
        <v>100</v>
      </c>
      <c r="L520" s="531"/>
      <c r="M520" s="539"/>
      <c r="N520" s="8"/>
    </row>
    <row r="521" spans="1:14" ht="30" customHeight="1" x14ac:dyDescent="0.25">
      <c r="A521" s="618" t="s">
        <v>337</v>
      </c>
      <c r="B521" s="619" t="s">
        <v>340</v>
      </c>
      <c r="C521" s="626"/>
      <c r="D521" s="617"/>
      <c r="E521" s="484"/>
      <c r="F521" s="484"/>
      <c r="G521" s="484"/>
      <c r="H521" s="484"/>
      <c r="I521" s="481">
        <f t="shared" ref="I521:J524" si="81">I522</f>
        <v>2500</v>
      </c>
      <c r="J521" s="481">
        <f t="shared" si="81"/>
        <v>2500</v>
      </c>
      <c r="K521" s="481">
        <f t="shared" si="76"/>
        <v>100</v>
      </c>
      <c r="L521" s="533"/>
      <c r="M521" s="534"/>
      <c r="N521" s="8"/>
    </row>
    <row r="522" spans="1:14" x14ac:dyDescent="0.25">
      <c r="A522" s="14">
        <v>4</v>
      </c>
      <c r="B522" s="14" t="s">
        <v>217</v>
      </c>
      <c r="C522" s="81"/>
      <c r="D522" s="17"/>
      <c r="E522" s="236"/>
      <c r="F522" s="58"/>
      <c r="G522" s="58"/>
      <c r="H522" s="236"/>
      <c r="I522" s="129">
        <f t="shared" si="81"/>
        <v>2500</v>
      </c>
      <c r="J522" s="129">
        <f t="shared" si="81"/>
        <v>2500</v>
      </c>
      <c r="K522" s="611">
        <f t="shared" si="76"/>
        <v>100</v>
      </c>
      <c r="L522" s="538"/>
      <c r="M522" s="537"/>
      <c r="N522" s="8"/>
    </row>
    <row r="523" spans="1:14" ht="19.5" x14ac:dyDescent="0.25">
      <c r="A523" s="83">
        <v>42</v>
      </c>
      <c r="B523" s="55" t="s">
        <v>222</v>
      </c>
      <c r="C523" s="81"/>
      <c r="D523" s="17"/>
      <c r="E523" s="236"/>
      <c r="F523" s="58"/>
      <c r="G523" s="58"/>
      <c r="H523" s="236"/>
      <c r="I523" s="198">
        <f t="shared" si="81"/>
        <v>2500</v>
      </c>
      <c r="J523" s="198">
        <f t="shared" si="81"/>
        <v>2500</v>
      </c>
      <c r="K523" s="610">
        <f t="shared" si="76"/>
        <v>100</v>
      </c>
      <c r="L523" s="538"/>
      <c r="M523" s="537"/>
      <c r="N523" s="8"/>
    </row>
    <row r="524" spans="1:14" x14ac:dyDescent="0.25">
      <c r="A524" s="216">
        <v>426</v>
      </c>
      <c r="B524" s="216" t="s">
        <v>127</v>
      </c>
      <c r="C524" s="81"/>
      <c r="D524" s="17"/>
      <c r="E524" s="236"/>
      <c r="F524" s="58"/>
      <c r="G524" s="58"/>
      <c r="H524" s="236"/>
      <c r="I524" s="195">
        <f t="shared" si="81"/>
        <v>2500</v>
      </c>
      <c r="J524" s="276">
        <f t="shared" si="81"/>
        <v>2500</v>
      </c>
      <c r="K524" s="612">
        <f t="shared" si="76"/>
        <v>100</v>
      </c>
      <c r="L524" s="531"/>
      <c r="M524" s="539"/>
      <c r="N524" s="8"/>
    </row>
    <row r="525" spans="1:14" ht="24" customHeight="1" x14ac:dyDescent="0.25">
      <c r="A525" s="81">
        <v>4263</v>
      </c>
      <c r="B525" s="81" t="s">
        <v>129</v>
      </c>
      <c r="C525" s="81"/>
      <c r="D525" s="17"/>
      <c r="E525" s="236"/>
      <c r="F525" s="58"/>
      <c r="G525" s="58"/>
      <c r="H525" s="236"/>
      <c r="I525" s="58">
        <v>2500</v>
      </c>
      <c r="J525" s="236">
        <v>2500</v>
      </c>
      <c r="K525" s="484">
        <f t="shared" si="76"/>
        <v>100</v>
      </c>
      <c r="L525" s="531"/>
      <c r="M525" s="539"/>
      <c r="N525" s="8"/>
    </row>
    <row r="526" spans="1:14" ht="30" customHeight="1" x14ac:dyDescent="0.25">
      <c r="A526" s="618" t="s">
        <v>343</v>
      </c>
      <c r="B526" s="619" t="s">
        <v>344</v>
      </c>
      <c r="C526" s="626"/>
      <c r="D526" s="617"/>
      <c r="E526" s="484"/>
      <c r="F526" s="481">
        <v>0</v>
      </c>
      <c r="G526" s="481">
        <f>G527</f>
        <v>5060</v>
      </c>
      <c r="H526" s="481">
        <f t="shared" si="75"/>
        <v>2530</v>
      </c>
      <c r="I526" s="481">
        <f>I527</f>
        <v>11641</v>
      </c>
      <c r="J526" s="481">
        <f>J527</f>
        <v>11641</v>
      </c>
      <c r="K526" s="481">
        <f t="shared" si="76"/>
        <v>100</v>
      </c>
      <c r="L526" s="533"/>
      <c r="M526" s="534"/>
      <c r="N526" s="8"/>
    </row>
    <row r="527" spans="1:14" x14ac:dyDescent="0.25">
      <c r="A527" s="14">
        <v>4</v>
      </c>
      <c r="B527" s="14" t="s">
        <v>217</v>
      </c>
      <c r="C527" s="143"/>
      <c r="D527" s="144"/>
      <c r="E527" s="144"/>
      <c r="F527" s="129">
        <v>0</v>
      </c>
      <c r="G527" s="129">
        <f>G531</f>
        <v>5060</v>
      </c>
      <c r="H527" s="129">
        <f t="shared" si="75"/>
        <v>2530</v>
      </c>
      <c r="I527" s="129">
        <f>I528+I531</f>
        <v>11641</v>
      </c>
      <c r="J527" s="129">
        <f>J528+J531</f>
        <v>11641</v>
      </c>
      <c r="K527" s="611">
        <f t="shared" si="76"/>
        <v>100</v>
      </c>
      <c r="L527" s="538"/>
      <c r="M527" s="537"/>
      <c r="N527" s="8"/>
    </row>
    <row r="528" spans="1:14" x14ac:dyDescent="0.25">
      <c r="A528" s="83">
        <v>41</v>
      </c>
      <c r="B528" s="83" t="s">
        <v>475</v>
      </c>
      <c r="C528" s="52"/>
      <c r="D528" s="53"/>
      <c r="E528" s="53"/>
      <c r="F528" s="198">
        <v>0</v>
      </c>
      <c r="G528" s="198">
        <v>0</v>
      </c>
      <c r="H528" s="198">
        <f t="shared" si="75"/>
        <v>0</v>
      </c>
      <c r="I528" s="198">
        <f>I529</f>
        <v>1641</v>
      </c>
      <c r="J528" s="198">
        <f>J529</f>
        <v>1641</v>
      </c>
      <c r="K528" s="610">
        <f t="shared" si="76"/>
        <v>100</v>
      </c>
      <c r="L528" s="538"/>
      <c r="M528" s="537"/>
      <c r="N528" s="8"/>
    </row>
    <row r="529" spans="1:14" x14ac:dyDescent="0.25">
      <c r="A529" s="216">
        <v>411</v>
      </c>
      <c r="B529" s="216" t="s">
        <v>458</v>
      </c>
      <c r="C529" s="407"/>
      <c r="D529" s="390"/>
      <c r="E529" s="390"/>
      <c r="F529" s="195">
        <v>0</v>
      </c>
      <c r="G529" s="195">
        <v>0</v>
      </c>
      <c r="H529" s="195">
        <f t="shared" si="75"/>
        <v>0</v>
      </c>
      <c r="I529" s="195">
        <f>I530</f>
        <v>1641</v>
      </c>
      <c r="J529" s="276">
        <f>J530</f>
        <v>1641</v>
      </c>
      <c r="K529" s="612">
        <f t="shared" si="76"/>
        <v>100</v>
      </c>
      <c r="L529" s="531"/>
      <c r="M529" s="539"/>
      <c r="N529" s="8"/>
    </row>
    <row r="530" spans="1:14" x14ac:dyDescent="0.25">
      <c r="A530" s="22">
        <v>4111</v>
      </c>
      <c r="B530" s="22" t="s">
        <v>459</v>
      </c>
      <c r="C530" s="393"/>
      <c r="D530" s="273"/>
      <c r="E530" s="273"/>
      <c r="F530" s="236">
        <v>0</v>
      </c>
      <c r="G530" s="236">
        <v>0</v>
      </c>
      <c r="H530" s="236">
        <f t="shared" si="75"/>
        <v>0</v>
      </c>
      <c r="I530" s="236">
        <v>1641</v>
      </c>
      <c r="J530" s="236">
        <v>1641</v>
      </c>
      <c r="K530" s="484">
        <f t="shared" si="76"/>
        <v>100</v>
      </c>
      <c r="L530" s="531"/>
      <c r="M530" s="539"/>
      <c r="N530" s="8"/>
    </row>
    <row r="531" spans="1:14" ht="19.5" x14ac:dyDescent="0.25">
      <c r="A531" s="83">
        <v>42</v>
      </c>
      <c r="B531" s="55" t="s">
        <v>222</v>
      </c>
      <c r="C531" s="143"/>
      <c r="D531" s="144"/>
      <c r="E531" s="144"/>
      <c r="F531" s="198">
        <v>0</v>
      </c>
      <c r="G531" s="124">
        <f>G532</f>
        <v>5060</v>
      </c>
      <c r="H531" s="198">
        <f t="shared" si="75"/>
        <v>2530</v>
      </c>
      <c r="I531" s="198">
        <f>I532</f>
        <v>10000</v>
      </c>
      <c r="J531" s="198">
        <f>J532</f>
        <v>10000</v>
      </c>
      <c r="K531" s="610">
        <f t="shared" si="76"/>
        <v>100</v>
      </c>
      <c r="L531" s="538"/>
      <c r="M531" s="537"/>
      <c r="N531" s="8"/>
    </row>
    <row r="532" spans="1:14" x14ac:dyDescent="0.25">
      <c r="A532" s="216">
        <v>426</v>
      </c>
      <c r="B532" s="216" t="s">
        <v>127</v>
      </c>
      <c r="C532" s="143"/>
      <c r="D532" s="144"/>
      <c r="E532" s="144"/>
      <c r="F532" s="195">
        <v>0</v>
      </c>
      <c r="G532" s="195">
        <f>G533</f>
        <v>5060</v>
      </c>
      <c r="H532" s="195">
        <f t="shared" si="75"/>
        <v>2530</v>
      </c>
      <c r="I532" s="195">
        <f>I533</f>
        <v>10000</v>
      </c>
      <c r="J532" s="276">
        <f>J533</f>
        <v>10000</v>
      </c>
      <c r="K532" s="612">
        <f t="shared" si="76"/>
        <v>100</v>
      </c>
      <c r="L532" s="531"/>
      <c r="M532" s="539"/>
      <c r="N532" s="8"/>
    </row>
    <row r="533" spans="1:14" x14ac:dyDescent="0.25">
      <c r="A533" s="81">
        <v>4263</v>
      </c>
      <c r="B533" s="81" t="s">
        <v>129</v>
      </c>
      <c r="C533" s="143"/>
      <c r="D533" s="144"/>
      <c r="E533" s="144"/>
      <c r="F533" s="236">
        <v>0</v>
      </c>
      <c r="G533" s="236">
        <v>5060</v>
      </c>
      <c r="H533" s="236">
        <f t="shared" si="75"/>
        <v>2530</v>
      </c>
      <c r="I533" s="236">
        <v>10000</v>
      </c>
      <c r="J533" s="236">
        <v>10000</v>
      </c>
      <c r="K533" s="484">
        <f t="shared" si="76"/>
        <v>100</v>
      </c>
      <c r="L533" s="531"/>
      <c r="M533" s="539"/>
      <c r="N533" s="8"/>
    </row>
    <row r="534" spans="1:14" ht="15" customHeight="1" x14ac:dyDescent="0.25">
      <c r="A534" s="645"/>
      <c r="B534" s="646"/>
      <c r="C534" s="646"/>
      <c r="D534" s="646"/>
      <c r="E534" s="646"/>
      <c r="F534" s="646"/>
      <c r="G534" s="646"/>
      <c r="H534" s="646"/>
      <c r="I534" s="646"/>
      <c r="J534" s="646"/>
      <c r="K534" s="646"/>
      <c r="L534" s="647"/>
      <c r="M534" s="648"/>
      <c r="N534" s="8"/>
    </row>
    <row r="535" spans="1:14" ht="30" customHeight="1" x14ac:dyDescent="0.25">
      <c r="A535" s="432" t="s">
        <v>232</v>
      </c>
      <c r="B535" s="425" t="s">
        <v>233</v>
      </c>
      <c r="C535" s="430" t="s">
        <v>232</v>
      </c>
      <c r="D535" s="426" t="e">
        <f>D536+D545+D552+D559</f>
        <v>#REF!</v>
      </c>
      <c r="E535" s="426" t="e">
        <f>D535/2</f>
        <v>#REF!</v>
      </c>
      <c r="F535" s="426" t="e">
        <f>F536+F545+F552+F559</f>
        <v>#REF!</v>
      </c>
      <c r="G535" s="426" t="e">
        <f>G536+G545+G552+G559</f>
        <v>#REF!</v>
      </c>
      <c r="H535" s="426" t="e">
        <f>G535/2</f>
        <v>#REF!</v>
      </c>
      <c r="I535" s="426">
        <f>I536+I545+I552+I559</f>
        <v>22910</v>
      </c>
      <c r="J535" s="426">
        <f>J536+J545+J552+J559</f>
        <v>18732.11</v>
      </c>
      <c r="K535" s="426">
        <f t="shared" ref="K535:K540" si="82">J535/I535*100</f>
        <v>81.763902226102132</v>
      </c>
      <c r="L535" s="533"/>
      <c r="M535" s="534"/>
      <c r="N535" s="99"/>
    </row>
    <row r="536" spans="1:14" ht="30" customHeight="1" x14ac:dyDescent="0.25">
      <c r="A536" s="607" t="s">
        <v>335</v>
      </c>
      <c r="B536" s="608" t="s">
        <v>342</v>
      </c>
      <c r="C536" s="608"/>
      <c r="D536" s="609">
        <f>D537</f>
        <v>5308.9</v>
      </c>
      <c r="E536" s="481">
        <f t="shared" ref="E536:E561" si="83">D536/2</f>
        <v>2654.45</v>
      </c>
      <c r="F536" s="609">
        <f>F537</f>
        <v>5210.2</v>
      </c>
      <c r="G536" s="609">
        <f>G537</f>
        <v>3500</v>
      </c>
      <c r="H536" s="481">
        <f t="shared" ref="H536:H561" si="84">G536/2</f>
        <v>1750</v>
      </c>
      <c r="I536" s="609">
        <f>I537</f>
        <v>1230</v>
      </c>
      <c r="J536" s="481">
        <f>J537</f>
        <v>1033.1100000000001</v>
      </c>
      <c r="K536" s="481">
        <f t="shared" si="82"/>
        <v>83.992682926829275</v>
      </c>
      <c r="L536" s="541"/>
      <c r="M536" s="534"/>
      <c r="N536" s="8"/>
    </row>
    <row r="537" spans="1:14" x14ac:dyDescent="0.25">
      <c r="A537" s="14">
        <v>3</v>
      </c>
      <c r="B537" s="14" t="s">
        <v>2</v>
      </c>
      <c r="C537" s="74"/>
      <c r="D537" s="209">
        <f>SUM(D538)</f>
        <v>5308.9</v>
      </c>
      <c r="E537" s="209">
        <f t="shared" si="83"/>
        <v>2654.45</v>
      </c>
      <c r="F537" s="129">
        <f>F538</f>
        <v>5210.2</v>
      </c>
      <c r="G537" s="129">
        <f>G538</f>
        <v>3500</v>
      </c>
      <c r="H537" s="129">
        <f t="shared" si="84"/>
        <v>1750</v>
      </c>
      <c r="I537" s="129">
        <f>I538</f>
        <v>1230</v>
      </c>
      <c r="J537" s="129">
        <f>J538</f>
        <v>1033.1100000000001</v>
      </c>
      <c r="K537" s="129">
        <f t="shared" si="82"/>
        <v>83.992682926829275</v>
      </c>
      <c r="L537" s="538"/>
      <c r="M537" s="537"/>
      <c r="N537" s="8"/>
    </row>
    <row r="538" spans="1:14" x14ac:dyDescent="0.25">
      <c r="A538" s="83">
        <v>32</v>
      </c>
      <c r="B538" s="83" t="s">
        <v>212</v>
      </c>
      <c r="C538" s="201"/>
      <c r="D538" s="198">
        <f>SUM(D543)</f>
        <v>5308.9</v>
      </c>
      <c r="E538" s="198">
        <f t="shared" si="83"/>
        <v>2654.45</v>
      </c>
      <c r="F538" s="198">
        <f>SUM(F543)</f>
        <v>5210.2</v>
      </c>
      <c r="G538" s="198">
        <f>G539+G543</f>
        <v>3500</v>
      </c>
      <c r="H538" s="198">
        <f t="shared" si="84"/>
        <v>1750</v>
      </c>
      <c r="I538" s="198">
        <f>I539+I543</f>
        <v>1230</v>
      </c>
      <c r="J538" s="198">
        <f>J539+J543</f>
        <v>1033.1100000000001</v>
      </c>
      <c r="K538" s="198">
        <f t="shared" si="82"/>
        <v>83.992682926829275</v>
      </c>
      <c r="L538" s="538"/>
      <c r="M538" s="537"/>
      <c r="N538" s="8"/>
    </row>
    <row r="539" spans="1:14" x14ac:dyDescent="0.25">
      <c r="A539" s="216">
        <v>322</v>
      </c>
      <c r="B539" s="216" t="s">
        <v>70</v>
      </c>
      <c r="C539" s="224"/>
      <c r="D539" s="219"/>
      <c r="E539" s="219"/>
      <c r="F539" s="195">
        <v>0</v>
      </c>
      <c r="G539" s="195">
        <f>SUM(G540:G541)</f>
        <v>1500</v>
      </c>
      <c r="H539" s="195">
        <f t="shared" si="84"/>
        <v>750</v>
      </c>
      <c r="I539" s="195">
        <f>I540+I541+I542</f>
        <v>1230</v>
      </c>
      <c r="J539" s="276">
        <f>J540+J541+J542</f>
        <v>1033.1100000000001</v>
      </c>
      <c r="K539" s="276">
        <f t="shared" si="82"/>
        <v>83.992682926829275</v>
      </c>
      <c r="L539" s="531"/>
      <c r="M539" s="539"/>
      <c r="N539" s="8"/>
    </row>
    <row r="540" spans="1:14" x14ac:dyDescent="0.25">
      <c r="A540" s="22">
        <v>3221</v>
      </c>
      <c r="B540" s="22" t="s">
        <v>462</v>
      </c>
      <c r="C540" s="391"/>
      <c r="D540" s="271"/>
      <c r="E540" s="271"/>
      <c r="F540" s="236">
        <v>0</v>
      </c>
      <c r="G540" s="236">
        <v>700</v>
      </c>
      <c r="H540" s="236">
        <f t="shared" si="84"/>
        <v>350</v>
      </c>
      <c r="I540" s="236">
        <v>1200</v>
      </c>
      <c r="J540" s="236">
        <v>1005.57</v>
      </c>
      <c r="K540" s="236">
        <f t="shared" si="82"/>
        <v>83.797499999999999</v>
      </c>
      <c r="L540" s="531"/>
      <c r="M540" s="539"/>
      <c r="N540" s="8"/>
    </row>
    <row r="541" spans="1:14" x14ac:dyDescent="0.25">
      <c r="A541" s="81">
        <v>3224</v>
      </c>
      <c r="B541" s="81" t="s">
        <v>463</v>
      </c>
      <c r="C541" s="391"/>
      <c r="D541" s="271"/>
      <c r="E541" s="271"/>
      <c r="F541" s="236">
        <v>0</v>
      </c>
      <c r="G541" s="236">
        <v>800</v>
      </c>
      <c r="H541" s="236">
        <f t="shared" si="84"/>
        <v>400</v>
      </c>
      <c r="I541" s="236">
        <v>0</v>
      </c>
      <c r="J541" s="236">
        <v>0</v>
      </c>
      <c r="K541" s="236">
        <v>0</v>
      </c>
      <c r="L541" s="531"/>
      <c r="M541" s="539"/>
      <c r="N541" s="8"/>
    </row>
    <row r="542" spans="1:14" x14ac:dyDescent="0.25">
      <c r="A542" s="81">
        <v>3225</v>
      </c>
      <c r="B542" s="81" t="s">
        <v>373</v>
      </c>
      <c r="C542" s="391"/>
      <c r="D542" s="271"/>
      <c r="E542" s="271"/>
      <c r="F542" s="236"/>
      <c r="G542" s="236"/>
      <c r="H542" s="236"/>
      <c r="I542" s="236">
        <v>30</v>
      </c>
      <c r="J542" s="236">
        <v>27.54</v>
      </c>
      <c r="K542" s="236">
        <f t="shared" ref="K542" si="85">J542/I542*100</f>
        <v>91.8</v>
      </c>
      <c r="L542" s="531"/>
      <c r="M542" s="539"/>
      <c r="N542" s="8"/>
    </row>
    <row r="543" spans="1:14" x14ac:dyDescent="0.25">
      <c r="A543" s="216">
        <v>323</v>
      </c>
      <c r="B543" s="216" t="s">
        <v>77</v>
      </c>
      <c r="C543" s="224"/>
      <c r="D543" s="219">
        <f>SUM(D544)</f>
        <v>5308.9</v>
      </c>
      <c r="E543" s="299">
        <f t="shared" si="83"/>
        <v>2654.45</v>
      </c>
      <c r="F543" s="219">
        <f>SUM(F544)</f>
        <v>5210.2</v>
      </c>
      <c r="G543" s="219">
        <f>SUM(G544)</f>
        <v>2000</v>
      </c>
      <c r="H543" s="219">
        <f t="shared" si="84"/>
        <v>1000</v>
      </c>
      <c r="I543" s="195">
        <f>I544</f>
        <v>0</v>
      </c>
      <c r="J543" s="276">
        <f>J544</f>
        <v>0</v>
      </c>
      <c r="K543" s="195">
        <v>0</v>
      </c>
      <c r="L543" s="531"/>
      <c r="M543" s="539"/>
      <c r="N543" s="8"/>
    </row>
    <row r="544" spans="1:14" x14ac:dyDescent="0.25">
      <c r="A544" s="81">
        <v>3232</v>
      </c>
      <c r="B544" s="81" t="s">
        <v>79</v>
      </c>
      <c r="C544" s="81"/>
      <c r="D544" s="17">
        <v>5308.9</v>
      </c>
      <c r="E544" s="236">
        <f t="shared" si="83"/>
        <v>2654.45</v>
      </c>
      <c r="F544" s="17">
        <v>5210.2</v>
      </c>
      <c r="G544" s="17">
        <v>2000</v>
      </c>
      <c r="H544" s="236">
        <f t="shared" si="84"/>
        <v>1000</v>
      </c>
      <c r="I544" s="17">
        <v>0</v>
      </c>
      <c r="J544" s="236">
        <v>0</v>
      </c>
      <c r="K544" s="236">
        <v>0</v>
      </c>
      <c r="L544" s="7"/>
      <c r="M544" s="539"/>
      <c r="N544" s="8"/>
    </row>
    <row r="545" spans="1:14" ht="30" customHeight="1" x14ac:dyDescent="0.25">
      <c r="A545" s="618" t="s">
        <v>345</v>
      </c>
      <c r="B545" s="619" t="s">
        <v>346</v>
      </c>
      <c r="C545" s="619"/>
      <c r="D545" s="481">
        <f>D546</f>
        <v>12608.7</v>
      </c>
      <c r="E545" s="481">
        <f t="shared" si="83"/>
        <v>6304.35</v>
      </c>
      <c r="F545" s="481">
        <f>F546</f>
        <v>2791.04</v>
      </c>
      <c r="G545" s="481">
        <f>G546</f>
        <v>5900</v>
      </c>
      <c r="H545" s="481">
        <f t="shared" si="84"/>
        <v>2950</v>
      </c>
      <c r="I545" s="481">
        <f>I546</f>
        <v>7700</v>
      </c>
      <c r="J545" s="481">
        <f>J546</f>
        <v>7823.34</v>
      </c>
      <c r="K545" s="481">
        <f>J545/I545*100</f>
        <v>101.60181818181819</v>
      </c>
      <c r="L545" s="533"/>
      <c r="M545" s="534"/>
      <c r="N545" s="8"/>
    </row>
    <row r="546" spans="1:14" x14ac:dyDescent="0.25">
      <c r="A546" s="14">
        <v>3</v>
      </c>
      <c r="B546" s="14" t="s">
        <v>2</v>
      </c>
      <c r="C546" s="74"/>
      <c r="D546" s="209">
        <f>D547</f>
        <v>12608.7</v>
      </c>
      <c r="E546" s="209">
        <f t="shared" si="83"/>
        <v>6304.35</v>
      </c>
      <c r="F546" s="129">
        <f>F547</f>
        <v>2791.04</v>
      </c>
      <c r="G546" s="129">
        <f>G547</f>
        <v>5900</v>
      </c>
      <c r="H546" s="129">
        <f t="shared" si="84"/>
        <v>2950</v>
      </c>
      <c r="I546" s="129">
        <f>I547</f>
        <v>7700</v>
      </c>
      <c r="J546" s="129">
        <f>J547</f>
        <v>7823.34</v>
      </c>
      <c r="K546" s="129">
        <f>J546/I546*100</f>
        <v>101.60181818181819</v>
      </c>
      <c r="L546" s="538"/>
      <c r="M546" s="537"/>
      <c r="N546" s="8"/>
    </row>
    <row r="547" spans="1:14" x14ac:dyDescent="0.25">
      <c r="A547" s="83">
        <v>32</v>
      </c>
      <c r="B547" s="83" t="s">
        <v>212</v>
      </c>
      <c r="C547" s="201"/>
      <c r="D547" s="198">
        <f>D548+D550</f>
        <v>12608.7</v>
      </c>
      <c r="E547" s="198">
        <f t="shared" si="83"/>
        <v>6304.35</v>
      </c>
      <c r="F547" s="198">
        <f>F548+F550</f>
        <v>2791.04</v>
      </c>
      <c r="G547" s="198">
        <f>G548+G550</f>
        <v>5900</v>
      </c>
      <c r="H547" s="198">
        <f t="shared" si="84"/>
        <v>2950</v>
      </c>
      <c r="I547" s="198">
        <f>I548+I550</f>
        <v>7700</v>
      </c>
      <c r="J547" s="198">
        <f>J548+J550</f>
        <v>7823.34</v>
      </c>
      <c r="K547" s="198">
        <f t="shared" ref="K547:K563" si="86">J547/I547*100</f>
        <v>101.60181818181819</v>
      </c>
      <c r="L547" s="538"/>
      <c r="M547" s="537"/>
      <c r="N547" s="8"/>
    </row>
    <row r="548" spans="1:14" x14ac:dyDescent="0.25">
      <c r="A548" s="216">
        <v>322</v>
      </c>
      <c r="B548" s="216" t="s">
        <v>70</v>
      </c>
      <c r="C548" s="224"/>
      <c r="D548" s="219">
        <f>SUM(D549)</f>
        <v>7963.4</v>
      </c>
      <c r="E548" s="299">
        <f t="shared" si="83"/>
        <v>3981.7</v>
      </c>
      <c r="F548" s="195">
        <f>SUM(F549)</f>
        <v>1583.38</v>
      </c>
      <c r="G548" s="195">
        <f>SUM(G549)</f>
        <v>3100</v>
      </c>
      <c r="H548" s="195">
        <f t="shared" si="84"/>
        <v>1550</v>
      </c>
      <c r="I548" s="195">
        <f>I549</f>
        <v>3400</v>
      </c>
      <c r="J548" s="276">
        <f>J549</f>
        <v>3738.11</v>
      </c>
      <c r="K548" s="219">
        <f t="shared" si="86"/>
        <v>109.94441176470589</v>
      </c>
      <c r="L548" s="531"/>
      <c r="M548" s="539"/>
      <c r="N548" s="8"/>
    </row>
    <row r="549" spans="1:14" x14ac:dyDescent="0.25">
      <c r="A549" s="81">
        <v>3223</v>
      </c>
      <c r="B549" s="81" t="s">
        <v>73</v>
      </c>
      <c r="C549" s="81"/>
      <c r="D549" s="17">
        <v>7963.4</v>
      </c>
      <c r="E549" s="236">
        <f t="shared" si="83"/>
        <v>3981.7</v>
      </c>
      <c r="F549" s="58">
        <v>1583.38</v>
      </c>
      <c r="G549" s="58">
        <v>3100</v>
      </c>
      <c r="H549" s="236">
        <f t="shared" si="84"/>
        <v>1550</v>
      </c>
      <c r="I549" s="58">
        <v>3400</v>
      </c>
      <c r="J549" s="236">
        <v>3738.11</v>
      </c>
      <c r="K549" s="271">
        <f t="shared" si="86"/>
        <v>109.94441176470589</v>
      </c>
      <c r="L549" s="531"/>
      <c r="M549" s="539"/>
      <c r="N549" s="8"/>
    </row>
    <row r="550" spans="1:14" x14ac:dyDescent="0.25">
      <c r="A550" s="216">
        <v>323</v>
      </c>
      <c r="B550" s="216" t="s">
        <v>77</v>
      </c>
      <c r="C550" s="224"/>
      <c r="D550" s="219">
        <f>SUM(D551:D551)</f>
        <v>4645.3</v>
      </c>
      <c r="E550" s="299">
        <f t="shared" si="83"/>
        <v>2322.65</v>
      </c>
      <c r="F550" s="195">
        <f>SUM(F551:F551)</f>
        <v>1207.6600000000001</v>
      </c>
      <c r="G550" s="195">
        <f>SUM(G551:G551)</f>
        <v>2800</v>
      </c>
      <c r="H550" s="195">
        <f t="shared" si="84"/>
        <v>1400</v>
      </c>
      <c r="I550" s="195">
        <f>I551</f>
        <v>4300</v>
      </c>
      <c r="J550" s="195">
        <f>J551</f>
        <v>4085.23</v>
      </c>
      <c r="K550" s="219">
        <f t="shared" si="86"/>
        <v>95.005348837209297</v>
      </c>
      <c r="L550" s="531"/>
      <c r="M550" s="531"/>
      <c r="N550" s="8"/>
    </row>
    <row r="551" spans="1:14" x14ac:dyDescent="0.25">
      <c r="A551" s="81">
        <v>3234</v>
      </c>
      <c r="B551" s="81" t="s">
        <v>81</v>
      </c>
      <c r="C551" s="81"/>
      <c r="D551" s="17">
        <v>4645.3</v>
      </c>
      <c r="E551" s="236">
        <f t="shared" si="83"/>
        <v>2322.65</v>
      </c>
      <c r="F551" s="17">
        <v>1207.6600000000001</v>
      </c>
      <c r="G551" s="17">
        <v>2800</v>
      </c>
      <c r="H551" s="236">
        <f t="shared" si="84"/>
        <v>1400</v>
      </c>
      <c r="I551" s="17">
        <v>4300</v>
      </c>
      <c r="J551" s="236">
        <v>4085.23</v>
      </c>
      <c r="K551" s="271">
        <f t="shared" si="86"/>
        <v>95.005348837209297</v>
      </c>
      <c r="L551" s="7"/>
      <c r="M551" s="539"/>
      <c r="N551" s="8"/>
    </row>
    <row r="552" spans="1:14" ht="30" customHeight="1" x14ac:dyDescent="0.25">
      <c r="A552" s="618" t="s">
        <v>336</v>
      </c>
      <c r="B552" s="619" t="s">
        <v>341</v>
      </c>
      <c r="C552" s="619"/>
      <c r="D552" s="481" t="e">
        <f>D553+#REF!</f>
        <v>#REF!</v>
      </c>
      <c r="E552" s="481" t="e">
        <f t="shared" si="83"/>
        <v>#REF!</v>
      </c>
      <c r="F552" s="481" t="e">
        <f>F553</f>
        <v>#REF!</v>
      </c>
      <c r="G552" s="481" t="e">
        <f>G553</f>
        <v>#REF!</v>
      </c>
      <c r="H552" s="481" t="e">
        <f t="shared" si="84"/>
        <v>#REF!</v>
      </c>
      <c r="I552" s="481">
        <f>I553</f>
        <v>4180</v>
      </c>
      <c r="J552" s="481">
        <f>J553</f>
        <v>4175.66</v>
      </c>
      <c r="K552" s="481">
        <f t="shared" si="86"/>
        <v>99.896172248803822</v>
      </c>
      <c r="L552" s="533"/>
      <c r="M552" s="534"/>
      <c r="N552" s="8"/>
    </row>
    <row r="553" spans="1:14" x14ac:dyDescent="0.25">
      <c r="A553" s="14">
        <v>3</v>
      </c>
      <c r="B553" s="14" t="s">
        <v>2</v>
      </c>
      <c r="C553" s="74"/>
      <c r="D553" s="209" t="e">
        <f>SUM(D554)</f>
        <v>#REF!</v>
      </c>
      <c r="E553" s="209" t="e">
        <f t="shared" si="83"/>
        <v>#REF!</v>
      </c>
      <c r="F553" s="129" t="e">
        <f>SUM(F554)</f>
        <v>#REF!</v>
      </c>
      <c r="G553" s="129" t="e">
        <f>G554</f>
        <v>#REF!</v>
      </c>
      <c r="H553" s="209" t="e">
        <f t="shared" si="84"/>
        <v>#REF!</v>
      </c>
      <c r="I553" s="129">
        <f>I554</f>
        <v>4180</v>
      </c>
      <c r="J553" s="129">
        <f>J554</f>
        <v>4175.66</v>
      </c>
      <c r="K553" s="129">
        <f t="shared" si="86"/>
        <v>99.896172248803822</v>
      </c>
      <c r="L553" s="538"/>
      <c r="M553" s="537"/>
      <c r="N553" s="8"/>
    </row>
    <row r="554" spans="1:14" x14ac:dyDescent="0.25">
      <c r="A554" s="83">
        <v>32</v>
      </c>
      <c r="B554" s="83" t="s">
        <v>212</v>
      </c>
      <c r="C554" s="201"/>
      <c r="D554" s="198" t="e">
        <f>SUM(D557)</f>
        <v>#REF!</v>
      </c>
      <c r="E554" s="198" t="e">
        <f t="shared" si="83"/>
        <v>#REF!</v>
      </c>
      <c r="F554" s="198" t="e">
        <f>SUM(F557)</f>
        <v>#REF!</v>
      </c>
      <c r="G554" s="124" t="e">
        <f>G557</f>
        <v>#REF!</v>
      </c>
      <c r="H554" s="198" t="e">
        <f t="shared" si="84"/>
        <v>#REF!</v>
      </c>
      <c r="I554" s="198">
        <f>I555+I557</f>
        <v>4180</v>
      </c>
      <c r="J554" s="198">
        <f>J555+J557</f>
        <v>4175.66</v>
      </c>
      <c r="K554" s="198">
        <f t="shared" si="86"/>
        <v>99.896172248803822</v>
      </c>
      <c r="L554" s="538"/>
      <c r="M554" s="537"/>
      <c r="N554" s="8"/>
    </row>
    <row r="555" spans="1:14" x14ac:dyDescent="0.25">
      <c r="A555" s="216">
        <v>322</v>
      </c>
      <c r="B555" s="216" t="s">
        <v>70</v>
      </c>
      <c r="C555" s="201"/>
      <c r="D555" s="198"/>
      <c r="E555" s="198"/>
      <c r="F555" s="198"/>
      <c r="G555" s="124"/>
      <c r="H555" s="198"/>
      <c r="I555" s="195">
        <f>I556</f>
        <v>2560</v>
      </c>
      <c r="J555" s="276">
        <f>J556</f>
        <v>2555.66</v>
      </c>
      <c r="K555" s="219">
        <f t="shared" si="86"/>
        <v>99.830468749999994</v>
      </c>
      <c r="L555" s="531"/>
      <c r="M555" s="539"/>
      <c r="N555" s="8"/>
    </row>
    <row r="556" spans="1:14" x14ac:dyDescent="0.25">
      <c r="A556" s="81">
        <v>3224</v>
      </c>
      <c r="B556" s="81" t="s">
        <v>463</v>
      </c>
      <c r="C556" s="201"/>
      <c r="D556" s="198"/>
      <c r="E556" s="198"/>
      <c r="F556" s="198"/>
      <c r="G556" s="124"/>
      <c r="H556" s="198"/>
      <c r="I556" s="236">
        <v>2560</v>
      </c>
      <c r="J556" s="236">
        <v>2555.66</v>
      </c>
      <c r="K556" s="271">
        <f t="shared" si="86"/>
        <v>99.830468749999994</v>
      </c>
      <c r="L556" s="531"/>
      <c r="M556" s="539"/>
      <c r="N556" s="8"/>
    </row>
    <row r="557" spans="1:14" x14ac:dyDescent="0.25">
      <c r="A557" s="216">
        <v>323</v>
      </c>
      <c r="B557" s="216" t="s">
        <v>77</v>
      </c>
      <c r="C557" s="224"/>
      <c r="D557" s="219" t="e">
        <f>SUM(#REF!)</f>
        <v>#REF!</v>
      </c>
      <c r="E557" s="299" t="e">
        <f t="shared" si="83"/>
        <v>#REF!</v>
      </c>
      <c r="F557" s="195" t="e">
        <f>SUM(#REF!)</f>
        <v>#REF!</v>
      </c>
      <c r="G557" s="195" t="e">
        <f>#REF!</f>
        <v>#REF!</v>
      </c>
      <c r="H557" s="195" t="e">
        <f t="shared" si="84"/>
        <v>#REF!</v>
      </c>
      <c r="I557" s="195">
        <f>I558</f>
        <v>1620</v>
      </c>
      <c r="J557" s="195">
        <f>J558</f>
        <v>1620</v>
      </c>
      <c r="K557" s="219">
        <f t="shared" si="86"/>
        <v>100</v>
      </c>
      <c r="L557" s="531"/>
      <c r="M557" s="531"/>
      <c r="N557" s="8"/>
    </row>
    <row r="558" spans="1:14" x14ac:dyDescent="0.25">
      <c r="A558" s="81">
        <v>3232</v>
      </c>
      <c r="B558" s="81" t="s">
        <v>79</v>
      </c>
      <c r="C558" s="224"/>
      <c r="D558" s="219"/>
      <c r="E558" s="299"/>
      <c r="F558" s="195"/>
      <c r="G558" s="195"/>
      <c r="H558" s="195"/>
      <c r="I558" s="236">
        <v>1620</v>
      </c>
      <c r="J558" s="236">
        <v>1620</v>
      </c>
      <c r="K558" s="271">
        <f t="shared" si="86"/>
        <v>100</v>
      </c>
      <c r="L558" s="531"/>
      <c r="M558" s="539"/>
      <c r="N558" s="8"/>
    </row>
    <row r="559" spans="1:14" ht="30" customHeight="1" x14ac:dyDescent="0.25">
      <c r="A559" s="618" t="s">
        <v>343</v>
      </c>
      <c r="B559" s="619" t="s">
        <v>344</v>
      </c>
      <c r="C559" s="619"/>
      <c r="D559" s="481" t="e">
        <f>#REF!+D560</f>
        <v>#REF!</v>
      </c>
      <c r="E559" s="481" t="e">
        <f t="shared" si="83"/>
        <v>#REF!</v>
      </c>
      <c r="F559" s="481" t="e">
        <f>#REF!+F560</f>
        <v>#REF!</v>
      </c>
      <c r="G559" s="481" t="e">
        <f>#REF!+G560</f>
        <v>#REF!</v>
      </c>
      <c r="H559" s="481" t="e">
        <f t="shared" si="84"/>
        <v>#REF!</v>
      </c>
      <c r="I559" s="481">
        <f t="shared" ref="I559:J562" si="87">I560</f>
        <v>9800</v>
      </c>
      <c r="J559" s="481">
        <f t="shared" si="87"/>
        <v>5700</v>
      </c>
      <c r="K559" s="481">
        <f t="shared" si="86"/>
        <v>58.163265306122447</v>
      </c>
      <c r="L559" s="533"/>
      <c r="M559" s="533"/>
      <c r="N559" s="8"/>
    </row>
    <row r="560" spans="1:14" ht="24" customHeight="1" x14ac:dyDescent="0.25">
      <c r="A560" s="14">
        <v>4</v>
      </c>
      <c r="B560" s="14" t="s">
        <v>217</v>
      </c>
      <c r="C560" s="74"/>
      <c r="D560" s="209" t="e">
        <f>D561+#REF!</f>
        <v>#REF!</v>
      </c>
      <c r="E560" s="209" t="e">
        <f t="shared" si="83"/>
        <v>#REF!</v>
      </c>
      <c r="F560" s="129" t="e">
        <f>F561</f>
        <v>#REF!</v>
      </c>
      <c r="G560" s="129" t="e">
        <f>G561</f>
        <v>#REF!</v>
      </c>
      <c r="H560" s="129" t="e">
        <f t="shared" si="84"/>
        <v>#REF!</v>
      </c>
      <c r="I560" s="129">
        <f t="shared" si="87"/>
        <v>9800</v>
      </c>
      <c r="J560" s="129">
        <f t="shared" si="87"/>
        <v>5700</v>
      </c>
      <c r="K560" s="129">
        <f t="shared" si="86"/>
        <v>58.163265306122447</v>
      </c>
      <c r="L560" s="538"/>
      <c r="M560" s="537"/>
      <c r="N560" s="8"/>
    </row>
    <row r="561" spans="1:21" ht="18" x14ac:dyDescent="0.25">
      <c r="A561" s="83">
        <v>42</v>
      </c>
      <c r="B561" s="487" t="s">
        <v>222</v>
      </c>
      <c r="C561" s="201"/>
      <c r="D561" s="198" t="e">
        <f>SUM(#REF!)</f>
        <v>#REF!</v>
      </c>
      <c r="E561" s="124" t="e">
        <f t="shared" si="83"/>
        <v>#REF!</v>
      </c>
      <c r="F561" s="198" t="e">
        <f>SUM(#REF!)</f>
        <v>#REF!</v>
      </c>
      <c r="G561" s="198" t="e">
        <f>#REF!+#REF!</f>
        <v>#REF!</v>
      </c>
      <c r="H561" s="198" t="e">
        <f t="shared" si="84"/>
        <v>#REF!</v>
      </c>
      <c r="I561" s="198">
        <f t="shared" si="87"/>
        <v>9800</v>
      </c>
      <c r="J561" s="198">
        <f t="shared" si="87"/>
        <v>5700</v>
      </c>
      <c r="K561" s="198">
        <f t="shared" si="86"/>
        <v>58.163265306122447</v>
      </c>
      <c r="L561" s="538"/>
      <c r="M561" s="538"/>
      <c r="N561" s="8"/>
    </row>
    <row r="562" spans="1:21" x14ac:dyDescent="0.25">
      <c r="A562" s="507">
        <v>421</v>
      </c>
      <c r="B562" s="511" t="s">
        <v>372</v>
      </c>
      <c r="C562" s="512"/>
      <c r="D562" s="513"/>
      <c r="E562" s="508"/>
      <c r="F562" s="513"/>
      <c r="G562" s="513"/>
      <c r="H562" s="513"/>
      <c r="I562" s="508">
        <f t="shared" si="87"/>
        <v>9800</v>
      </c>
      <c r="J562" s="508">
        <f t="shared" si="87"/>
        <v>5700</v>
      </c>
      <c r="K562" s="219">
        <f t="shared" si="86"/>
        <v>58.163265306122447</v>
      </c>
      <c r="L562" s="531"/>
      <c r="M562" s="531"/>
      <c r="N562" s="8"/>
    </row>
    <row r="563" spans="1:21" x14ac:dyDescent="0.25">
      <c r="A563" s="22">
        <v>4212</v>
      </c>
      <c r="B563" s="488" t="s">
        <v>115</v>
      </c>
      <c r="C563" s="391"/>
      <c r="D563" s="271"/>
      <c r="E563" s="236"/>
      <c r="F563" s="271"/>
      <c r="G563" s="271"/>
      <c r="H563" s="271"/>
      <c r="I563" s="236">
        <v>9800</v>
      </c>
      <c r="J563" s="236">
        <v>5700</v>
      </c>
      <c r="K563" s="271">
        <f t="shared" si="86"/>
        <v>58.163265306122447</v>
      </c>
      <c r="L563" s="531"/>
      <c r="M563" s="538"/>
      <c r="N563" s="8"/>
    </row>
    <row r="564" spans="1:21" ht="15" customHeight="1" x14ac:dyDescent="0.25">
      <c r="A564" s="645"/>
      <c r="B564" s="646"/>
      <c r="C564" s="646"/>
      <c r="D564" s="646"/>
      <c r="E564" s="646"/>
      <c r="F564" s="646"/>
      <c r="G564" s="646"/>
      <c r="H564" s="646"/>
      <c r="I564" s="646"/>
      <c r="J564" s="646"/>
      <c r="K564" s="646"/>
      <c r="L564" s="647"/>
      <c r="M564" s="648"/>
      <c r="N564" s="8"/>
    </row>
    <row r="565" spans="1:21" ht="30" customHeight="1" x14ac:dyDescent="0.25">
      <c r="A565" s="433" t="s">
        <v>234</v>
      </c>
      <c r="B565" s="434" t="s">
        <v>235</v>
      </c>
      <c r="C565" s="435" t="s">
        <v>234</v>
      </c>
      <c r="D565" s="436" t="e">
        <f>D566+D572+D584</f>
        <v>#REF!</v>
      </c>
      <c r="E565" s="436" t="e">
        <f>D565/2</f>
        <v>#REF!</v>
      </c>
      <c r="F565" s="436" t="e">
        <f>F566+F572+F584</f>
        <v>#REF!</v>
      </c>
      <c r="G565" s="436" t="e">
        <f>G566+#REF!+G572+G584</f>
        <v>#REF!</v>
      </c>
      <c r="H565" s="436" t="e">
        <f>G565/2</f>
        <v>#REF!</v>
      </c>
      <c r="I565" s="436">
        <f>I566+I572+I584</f>
        <v>97941</v>
      </c>
      <c r="J565" s="470">
        <f>J566+J572+J584</f>
        <v>92664.65</v>
      </c>
      <c r="K565" s="470">
        <f>J565/I565*100</f>
        <v>94.612726028935782</v>
      </c>
      <c r="L565" s="533"/>
      <c r="M565" s="534"/>
      <c r="N565" s="548"/>
    </row>
    <row r="566" spans="1:21" ht="30" customHeight="1" x14ac:dyDescent="0.25">
      <c r="A566" s="607" t="s">
        <v>335</v>
      </c>
      <c r="B566" s="608" t="s">
        <v>342</v>
      </c>
      <c r="C566" s="608"/>
      <c r="D566" s="609">
        <f>D567</f>
        <v>18448.5</v>
      </c>
      <c r="E566" s="628">
        <f t="shared" ref="E566:E588" si="88">D566/2</f>
        <v>9224.25</v>
      </c>
      <c r="F566" s="609">
        <f>F567</f>
        <v>8850</v>
      </c>
      <c r="G566" s="609">
        <f>G567</f>
        <v>21250</v>
      </c>
      <c r="H566" s="628">
        <f t="shared" ref="H566:H588" si="89">G566/2</f>
        <v>10625</v>
      </c>
      <c r="I566" s="609">
        <f t="shared" ref="I566:J568" si="90">I567</f>
        <v>31801</v>
      </c>
      <c r="J566" s="481">
        <f t="shared" si="90"/>
        <v>26580.92</v>
      </c>
      <c r="K566" s="481">
        <f>J566/I566*100</f>
        <v>83.585170277664218</v>
      </c>
      <c r="L566" s="541"/>
      <c r="M566" s="534"/>
      <c r="N566" s="8"/>
    </row>
    <row r="567" spans="1:21" x14ac:dyDescent="0.25">
      <c r="A567" s="155">
        <v>3</v>
      </c>
      <c r="B567" s="155" t="s">
        <v>2</v>
      </c>
      <c r="C567" s="155"/>
      <c r="D567" s="310">
        <f>D568</f>
        <v>18448.5</v>
      </c>
      <c r="E567" s="305">
        <f t="shared" si="88"/>
        <v>9224.25</v>
      </c>
      <c r="F567" s="399">
        <f>F568</f>
        <v>8850</v>
      </c>
      <c r="G567" s="399">
        <f>G568</f>
        <v>21250</v>
      </c>
      <c r="H567" s="398">
        <f t="shared" si="89"/>
        <v>10625</v>
      </c>
      <c r="I567" s="399">
        <f t="shared" si="90"/>
        <v>31801</v>
      </c>
      <c r="J567" s="129">
        <f t="shared" si="90"/>
        <v>26580.92</v>
      </c>
      <c r="K567" s="611">
        <f t="shared" ref="K567:K588" si="91">J567/I567*100</f>
        <v>83.585170277664218</v>
      </c>
      <c r="L567" s="538"/>
      <c r="M567" s="537"/>
      <c r="N567" s="8"/>
      <c r="Q567" s="87"/>
      <c r="R567" s="87"/>
      <c r="S567" s="87"/>
      <c r="T567" s="87"/>
      <c r="U567" s="87"/>
    </row>
    <row r="568" spans="1:21" x14ac:dyDescent="0.25">
      <c r="A568" s="83">
        <v>32</v>
      </c>
      <c r="B568" s="83" t="s">
        <v>212</v>
      </c>
      <c r="C568" s="201"/>
      <c r="D568" s="198">
        <f>SUM(D569)</f>
        <v>18448.5</v>
      </c>
      <c r="E568" s="312">
        <f t="shared" si="88"/>
        <v>9224.25</v>
      </c>
      <c r="F568" s="198">
        <f>SUM(F569)</f>
        <v>8850</v>
      </c>
      <c r="G568" s="198">
        <f>G569</f>
        <v>21250</v>
      </c>
      <c r="H568" s="312">
        <f t="shared" si="89"/>
        <v>10625</v>
      </c>
      <c r="I568" s="198">
        <f t="shared" si="90"/>
        <v>31801</v>
      </c>
      <c r="J568" s="198">
        <f t="shared" si="90"/>
        <v>26580.92</v>
      </c>
      <c r="K568" s="610">
        <f t="shared" si="91"/>
        <v>83.585170277664218</v>
      </c>
      <c r="L568" s="538"/>
      <c r="M568" s="537"/>
      <c r="N568" s="8"/>
    </row>
    <row r="569" spans="1:21" x14ac:dyDescent="0.25">
      <c r="A569" s="216">
        <v>323</v>
      </c>
      <c r="B569" s="216" t="s">
        <v>77</v>
      </c>
      <c r="C569" s="216"/>
      <c r="D569" s="192">
        <f>SUM(D570:D571)</f>
        <v>18448.5</v>
      </c>
      <c r="E569" s="308">
        <f t="shared" si="88"/>
        <v>9224.25</v>
      </c>
      <c r="F569" s="192">
        <f>SUM(F570:F571)</f>
        <v>8850</v>
      </c>
      <c r="G569" s="192">
        <f>SUM(G570:G571)</f>
        <v>21250</v>
      </c>
      <c r="H569" s="397">
        <f t="shared" si="89"/>
        <v>10625</v>
      </c>
      <c r="I569" s="192">
        <f>I570+I571</f>
        <v>31801</v>
      </c>
      <c r="J569" s="298">
        <f>J570+J571</f>
        <v>26580.92</v>
      </c>
      <c r="K569" s="612">
        <f t="shared" si="91"/>
        <v>83.585170277664218</v>
      </c>
      <c r="L569" s="7"/>
      <c r="M569" s="539"/>
      <c r="N569" s="8"/>
    </row>
    <row r="570" spans="1:21" x14ac:dyDescent="0.25">
      <c r="A570" s="81">
        <v>3235</v>
      </c>
      <c r="B570" s="81" t="s">
        <v>82</v>
      </c>
      <c r="C570" s="81"/>
      <c r="D570" s="17">
        <v>1194.5</v>
      </c>
      <c r="E570" s="309">
        <f t="shared" si="88"/>
        <v>597.25</v>
      </c>
      <c r="F570" s="17">
        <v>750</v>
      </c>
      <c r="G570" s="17">
        <v>750</v>
      </c>
      <c r="H570" s="309">
        <f t="shared" si="89"/>
        <v>375</v>
      </c>
      <c r="I570" s="17">
        <v>750</v>
      </c>
      <c r="J570" s="17">
        <v>750</v>
      </c>
      <c r="K570" s="484">
        <f t="shared" si="91"/>
        <v>100</v>
      </c>
      <c r="L570" s="7"/>
      <c r="M570" s="539"/>
      <c r="N570" s="8"/>
    </row>
    <row r="571" spans="1:21" ht="24" customHeight="1" x14ac:dyDescent="0.25">
      <c r="A571" s="81">
        <v>3239</v>
      </c>
      <c r="B571" s="81" t="s">
        <v>86</v>
      </c>
      <c r="C571" s="81"/>
      <c r="D571" s="17">
        <v>17254</v>
      </c>
      <c r="E571" s="309">
        <f t="shared" si="88"/>
        <v>8627</v>
      </c>
      <c r="F571" s="17">
        <v>8100</v>
      </c>
      <c r="G571" s="17">
        <v>20500</v>
      </c>
      <c r="H571" s="309">
        <f t="shared" si="89"/>
        <v>10250</v>
      </c>
      <c r="I571" s="17">
        <v>31051</v>
      </c>
      <c r="J571" s="17">
        <v>25830.92</v>
      </c>
      <c r="K571" s="484">
        <f t="shared" si="91"/>
        <v>83.188689575214951</v>
      </c>
      <c r="L571" s="7"/>
      <c r="M571" s="539"/>
      <c r="N571" s="8"/>
    </row>
    <row r="572" spans="1:21" ht="30" customHeight="1" x14ac:dyDescent="0.25">
      <c r="A572" s="618" t="s">
        <v>336</v>
      </c>
      <c r="B572" s="619" t="s">
        <v>341</v>
      </c>
      <c r="C572" s="619"/>
      <c r="D572" s="481" t="e">
        <f>D573+D579</f>
        <v>#REF!</v>
      </c>
      <c r="E572" s="628" t="e">
        <f t="shared" si="88"/>
        <v>#REF!</v>
      </c>
      <c r="F572" s="481" t="e">
        <f>F573+F579</f>
        <v>#REF!</v>
      </c>
      <c r="G572" s="481" t="e">
        <f>G573+G579</f>
        <v>#REF!</v>
      </c>
      <c r="H572" s="628" t="e">
        <f t="shared" si="89"/>
        <v>#REF!</v>
      </c>
      <c r="I572" s="481">
        <f>I573+I579</f>
        <v>23671.25</v>
      </c>
      <c r="J572" s="481">
        <f>J573+J579</f>
        <v>23614.98</v>
      </c>
      <c r="K572" s="481">
        <f t="shared" si="91"/>
        <v>99.762285472883775</v>
      </c>
      <c r="L572" s="533"/>
      <c r="M572" s="534"/>
      <c r="N572" s="8"/>
    </row>
    <row r="573" spans="1:21" x14ac:dyDescent="0.25">
      <c r="A573" s="155">
        <v>3</v>
      </c>
      <c r="B573" s="155" t="s">
        <v>2</v>
      </c>
      <c r="C573" s="155"/>
      <c r="D573" s="310">
        <f>D574</f>
        <v>11945.099999999999</v>
      </c>
      <c r="E573" s="305">
        <f t="shared" si="88"/>
        <v>5972.5499999999993</v>
      </c>
      <c r="F573" s="399">
        <f>F574</f>
        <v>1804.08</v>
      </c>
      <c r="G573" s="399">
        <f>G574</f>
        <v>672</v>
      </c>
      <c r="H573" s="398">
        <f t="shared" si="89"/>
        <v>336</v>
      </c>
      <c r="I573" s="399">
        <f>I574</f>
        <v>18950</v>
      </c>
      <c r="J573" s="129">
        <f>J574</f>
        <v>18896.23</v>
      </c>
      <c r="K573" s="611">
        <f t="shared" si="91"/>
        <v>99.716253298153035</v>
      </c>
      <c r="L573" s="538"/>
      <c r="M573" s="537"/>
      <c r="N573" s="8"/>
    </row>
    <row r="574" spans="1:21" x14ac:dyDescent="0.25">
      <c r="A574" s="83">
        <v>32</v>
      </c>
      <c r="B574" s="83" t="s">
        <v>212</v>
      </c>
      <c r="C574" s="201"/>
      <c r="D574" s="198">
        <f>D575+D577</f>
        <v>11945.099999999999</v>
      </c>
      <c r="E574" s="312">
        <f t="shared" si="88"/>
        <v>5972.5499999999993</v>
      </c>
      <c r="F574" s="198">
        <f>F575+F577</f>
        <v>1804.08</v>
      </c>
      <c r="G574" s="198">
        <f>G575+G577</f>
        <v>672</v>
      </c>
      <c r="H574" s="312">
        <f t="shared" si="89"/>
        <v>336</v>
      </c>
      <c r="I574" s="198">
        <f>I575+I577</f>
        <v>18950</v>
      </c>
      <c r="J574" s="198">
        <f>J575+J577</f>
        <v>18896.23</v>
      </c>
      <c r="K574" s="610">
        <f t="shared" si="91"/>
        <v>99.716253298153035</v>
      </c>
      <c r="L574" s="538"/>
      <c r="M574" s="537"/>
      <c r="N574" s="8"/>
    </row>
    <row r="575" spans="1:21" x14ac:dyDescent="0.25">
      <c r="A575" s="216">
        <v>322</v>
      </c>
      <c r="B575" s="216" t="s">
        <v>70</v>
      </c>
      <c r="C575" s="216"/>
      <c r="D575" s="192">
        <f>SUM(D576)</f>
        <v>3981.7</v>
      </c>
      <c r="E575" s="308">
        <f t="shared" si="88"/>
        <v>1990.85</v>
      </c>
      <c r="F575" s="192">
        <f>SUM(F576)</f>
        <v>1804.08</v>
      </c>
      <c r="G575" s="192">
        <f>G576</f>
        <v>0</v>
      </c>
      <c r="H575" s="397">
        <f t="shared" si="89"/>
        <v>0</v>
      </c>
      <c r="I575" s="192">
        <f>I576</f>
        <v>3900</v>
      </c>
      <c r="J575" s="298">
        <f>J576</f>
        <v>3884.9</v>
      </c>
      <c r="K575" s="612">
        <f t="shared" si="91"/>
        <v>99.612820512820505</v>
      </c>
      <c r="L575" s="7"/>
      <c r="M575" s="539"/>
      <c r="N575" s="8"/>
    </row>
    <row r="576" spans="1:21" ht="19.5" x14ac:dyDescent="0.25">
      <c r="A576" s="81">
        <v>3224</v>
      </c>
      <c r="B576" s="82" t="s">
        <v>74</v>
      </c>
      <c r="C576" s="81"/>
      <c r="D576" s="17">
        <v>3981.7</v>
      </c>
      <c r="E576" s="309">
        <f t="shared" si="88"/>
        <v>1990.85</v>
      </c>
      <c r="F576" s="17">
        <v>1804.08</v>
      </c>
      <c r="G576" s="17">
        <v>0</v>
      </c>
      <c r="H576" s="309">
        <f t="shared" si="89"/>
        <v>0</v>
      </c>
      <c r="I576" s="17">
        <v>3900</v>
      </c>
      <c r="J576" s="17">
        <v>3884.9</v>
      </c>
      <c r="K576" s="484">
        <f t="shared" si="91"/>
        <v>99.612820512820505</v>
      </c>
      <c r="L576" s="7"/>
      <c r="M576" s="539"/>
      <c r="N576" s="8"/>
    </row>
    <row r="577" spans="1:15" x14ac:dyDescent="0.25">
      <c r="A577" s="216">
        <v>323</v>
      </c>
      <c r="B577" s="216" t="s">
        <v>77</v>
      </c>
      <c r="C577" s="216"/>
      <c r="D577" s="192">
        <f>SUM(D578)</f>
        <v>7963.4</v>
      </c>
      <c r="E577" s="308">
        <f t="shared" si="88"/>
        <v>3981.7</v>
      </c>
      <c r="F577" s="192">
        <f>SUM(F578)</f>
        <v>0</v>
      </c>
      <c r="G577" s="192">
        <f>G578</f>
        <v>672</v>
      </c>
      <c r="H577" s="397">
        <f t="shared" si="89"/>
        <v>336</v>
      </c>
      <c r="I577" s="192">
        <f>I578</f>
        <v>15050</v>
      </c>
      <c r="J577" s="298">
        <f>J578</f>
        <v>15011.33</v>
      </c>
      <c r="K577" s="612">
        <f t="shared" si="91"/>
        <v>99.743056478405308</v>
      </c>
      <c r="L577" s="7"/>
      <c r="M577" s="539"/>
      <c r="N577" s="8"/>
    </row>
    <row r="578" spans="1:15" x14ac:dyDescent="0.25">
      <c r="A578" s="81">
        <v>3232</v>
      </c>
      <c r="B578" s="81" t="s">
        <v>79</v>
      </c>
      <c r="C578" s="81"/>
      <c r="D578" s="17">
        <v>7963.4</v>
      </c>
      <c r="E578" s="309">
        <f t="shared" si="88"/>
        <v>3981.7</v>
      </c>
      <c r="F578" s="17">
        <v>0</v>
      </c>
      <c r="G578" s="17">
        <v>672</v>
      </c>
      <c r="H578" s="309">
        <f t="shared" si="89"/>
        <v>336</v>
      </c>
      <c r="I578" s="17">
        <v>15050</v>
      </c>
      <c r="J578" s="17">
        <v>15011.33</v>
      </c>
      <c r="K578" s="484">
        <f t="shared" si="91"/>
        <v>99.743056478405308</v>
      </c>
      <c r="L578" s="7"/>
      <c r="M578" s="539"/>
      <c r="N578" s="8"/>
    </row>
    <row r="579" spans="1:15" x14ac:dyDescent="0.25">
      <c r="A579" s="14">
        <v>4</v>
      </c>
      <c r="B579" s="14" t="s">
        <v>217</v>
      </c>
      <c r="C579" s="14"/>
      <c r="D579" s="209" t="e">
        <f>D580</f>
        <v>#REF!</v>
      </c>
      <c r="E579" s="305" t="e">
        <f t="shared" si="88"/>
        <v>#REF!</v>
      </c>
      <c r="F579" s="129" t="e">
        <f>F580</f>
        <v>#REF!</v>
      </c>
      <c r="G579" s="129" t="e">
        <f>G580</f>
        <v>#REF!</v>
      </c>
      <c r="H579" s="398" t="e">
        <f t="shared" si="89"/>
        <v>#REF!</v>
      </c>
      <c r="I579" s="129">
        <f>I580</f>
        <v>4721.25</v>
      </c>
      <c r="J579" s="129">
        <f>J580</f>
        <v>4718.75</v>
      </c>
      <c r="K579" s="611">
        <f t="shared" si="91"/>
        <v>99.947047921630926</v>
      </c>
      <c r="L579" s="538"/>
      <c r="M579" s="537"/>
      <c r="N579" s="8"/>
    </row>
    <row r="580" spans="1:15" ht="19.5" x14ac:dyDescent="0.25">
      <c r="A580" s="83">
        <v>42</v>
      </c>
      <c r="B580" s="55" t="s">
        <v>222</v>
      </c>
      <c r="C580" s="201"/>
      <c r="D580" s="198" t="e">
        <f>D581+#REF!+#REF!</f>
        <v>#REF!</v>
      </c>
      <c r="E580" s="312" t="e">
        <f t="shared" si="88"/>
        <v>#REF!</v>
      </c>
      <c r="F580" s="198" t="e">
        <f>F581+#REF!+#REF!</f>
        <v>#REF!</v>
      </c>
      <c r="G580" s="198" t="e">
        <f>G581+#REF!+#REF!</f>
        <v>#REF!</v>
      </c>
      <c r="H580" s="312" t="e">
        <f t="shared" si="89"/>
        <v>#REF!</v>
      </c>
      <c r="I580" s="198">
        <f>I581</f>
        <v>4721.25</v>
      </c>
      <c r="J580" s="198">
        <f>J581</f>
        <v>4718.75</v>
      </c>
      <c r="K580" s="610">
        <f t="shared" si="91"/>
        <v>99.947047921630926</v>
      </c>
      <c r="L580" s="538"/>
      <c r="M580" s="538"/>
      <c r="N580" s="8"/>
    </row>
    <row r="581" spans="1:15" x14ac:dyDescent="0.25">
      <c r="A581" s="216">
        <v>421</v>
      </c>
      <c r="B581" s="216" t="s">
        <v>114</v>
      </c>
      <c r="C581" s="216"/>
      <c r="D581" s="192">
        <f>SUM(D582)</f>
        <v>6636.1</v>
      </c>
      <c r="E581" s="308">
        <f t="shared" si="88"/>
        <v>3318.05</v>
      </c>
      <c r="F581" s="192">
        <f>SUM(F582)</f>
        <v>0</v>
      </c>
      <c r="G581" s="192">
        <f>G582</f>
        <v>10000</v>
      </c>
      <c r="H581" s="397">
        <f t="shared" si="89"/>
        <v>5000</v>
      </c>
      <c r="I581" s="192">
        <f>I582+I583</f>
        <v>4721.25</v>
      </c>
      <c r="J581" s="298">
        <f>J582+J583</f>
        <v>4718.75</v>
      </c>
      <c r="K581" s="612">
        <f t="shared" si="91"/>
        <v>99.947047921630926</v>
      </c>
      <c r="L581" s="7"/>
      <c r="M581" s="539"/>
      <c r="N581" s="8"/>
    </row>
    <row r="582" spans="1:15" x14ac:dyDescent="0.25">
      <c r="A582" s="81">
        <v>4213</v>
      </c>
      <c r="B582" s="81" t="s">
        <v>116</v>
      </c>
      <c r="C582" s="81"/>
      <c r="D582" s="17">
        <v>6636.1</v>
      </c>
      <c r="E582" s="309">
        <f t="shared" si="88"/>
        <v>3318.05</v>
      </c>
      <c r="F582" s="17">
        <v>0</v>
      </c>
      <c r="G582" s="17">
        <v>10000</v>
      </c>
      <c r="H582" s="309">
        <f t="shared" si="89"/>
        <v>5000</v>
      </c>
      <c r="I582" s="17">
        <v>4721.25</v>
      </c>
      <c r="J582" s="17">
        <v>4718.75</v>
      </c>
      <c r="K582" s="484">
        <f t="shared" si="91"/>
        <v>99.947047921630926</v>
      </c>
      <c r="L582" s="7"/>
      <c r="M582" s="539"/>
      <c r="N582" s="8"/>
    </row>
    <row r="583" spans="1:15" x14ac:dyDescent="0.25">
      <c r="A583" s="81">
        <v>4214</v>
      </c>
      <c r="B583" s="81" t="s">
        <v>339</v>
      </c>
      <c r="C583" s="81"/>
      <c r="D583" s="17"/>
      <c r="E583" s="309"/>
      <c r="F583" s="17">
        <v>0</v>
      </c>
      <c r="G583" s="17">
        <v>0</v>
      </c>
      <c r="H583" s="309">
        <f t="shared" si="89"/>
        <v>0</v>
      </c>
      <c r="I583" s="17">
        <v>0</v>
      </c>
      <c r="J583" s="17">
        <v>0</v>
      </c>
      <c r="K583" s="484">
        <v>0</v>
      </c>
      <c r="L583" s="7"/>
      <c r="M583" s="539"/>
      <c r="N583" s="8"/>
    </row>
    <row r="584" spans="1:15" ht="30" customHeight="1" x14ac:dyDescent="0.25">
      <c r="A584" s="618" t="s">
        <v>337</v>
      </c>
      <c r="B584" s="619" t="s">
        <v>340</v>
      </c>
      <c r="C584" s="619"/>
      <c r="D584" s="481">
        <f>D585</f>
        <v>26544.6</v>
      </c>
      <c r="E584" s="628">
        <f t="shared" si="88"/>
        <v>13272.3</v>
      </c>
      <c r="F584" s="481">
        <f>F585</f>
        <v>58566.49</v>
      </c>
      <c r="G584" s="481">
        <f>G585</f>
        <v>40000</v>
      </c>
      <c r="H584" s="628">
        <f t="shared" si="89"/>
        <v>20000</v>
      </c>
      <c r="I584" s="481">
        <f t="shared" ref="I584:J587" si="92">I585</f>
        <v>42468.75</v>
      </c>
      <c r="J584" s="481">
        <f t="shared" si="92"/>
        <v>42468.75</v>
      </c>
      <c r="K584" s="481">
        <f t="shared" si="91"/>
        <v>100</v>
      </c>
      <c r="L584" s="533"/>
      <c r="M584" s="534"/>
      <c r="N584" s="8"/>
    </row>
    <row r="585" spans="1:15" ht="23.25" customHeight="1" x14ac:dyDescent="0.25">
      <c r="A585" s="14">
        <v>4</v>
      </c>
      <c r="B585" s="14" t="s">
        <v>217</v>
      </c>
      <c r="C585" s="14"/>
      <c r="D585" s="209">
        <f>D586</f>
        <v>26544.6</v>
      </c>
      <c r="E585" s="305">
        <f t="shared" si="88"/>
        <v>13272.3</v>
      </c>
      <c r="F585" s="129">
        <f>F586</f>
        <v>58566.49</v>
      </c>
      <c r="G585" s="129">
        <f>G586</f>
        <v>40000</v>
      </c>
      <c r="H585" s="398">
        <f t="shared" si="89"/>
        <v>20000</v>
      </c>
      <c r="I585" s="129">
        <f t="shared" si="92"/>
        <v>42468.75</v>
      </c>
      <c r="J585" s="129">
        <f t="shared" si="92"/>
        <v>42468.75</v>
      </c>
      <c r="K585" s="129">
        <f t="shared" si="91"/>
        <v>100</v>
      </c>
      <c r="L585" s="538"/>
      <c r="M585" s="537"/>
      <c r="N585" s="8"/>
    </row>
    <row r="586" spans="1:15" ht="18" x14ac:dyDescent="0.25">
      <c r="A586" s="83">
        <v>42</v>
      </c>
      <c r="B586" s="487" t="s">
        <v>222</v>
      </c>
      <c r="C586" s="201"/>
      <c r="D586" s="198">
        <f>SUM(D587)</f>
        <v>26544.6</v>
      </c>
      <c r="E586" s="312">
        <f t="shared" si="88"/>
        <v>13272.3</v>
      </c>
      <c r="F586" s="198">
        <f>SUM(F587)</f>
        <v>58566.49</v>
      </c>
      <c r="G586" s="198">
        <f>G587</f>
        <v>40000</v>
      </c>
      <c r="H586" s="312">
        <f t="shared" si="89"/>
        <v>20000</v>
      </c>
      <c r="I586" s="198">
        <f t="shared" si="92"/>
        <v>42468.75</v>
      </c>
      <c r="J586" s="198">
        <f t="shared" si="92"/>
        <v>42468.75</v>
      </c>
      <c r="K586" s="610">
        <f t="shared" si="91"/>
        <v>100</v>
      </c>
      <c r="L586" s="538"/>
      <c r="M586" s="537"/>
      <c r="N586" s="8"/>
    </row>
    <row r="587" spans="1:15" x14ac:dyDescent="0.25">
      <c r="A587" s="216">
        <v>421</v>
      </c>
      <c r="B587" s="216" t="s">
        <v>372</v>
      </c>
      <c r="C587" s="216"/>
      <c r="D587" s="192">
        <f>SUM(D588)</f>
        <v>26544.6</v>
      </c>
      <c r="E587" s="397">
        <f t="shared" si="88"/>
        <v>13272.3</v>
      </c>
      <c r="F587" s="192">
        <f>SUM(F588)</f>
        <v>58566.49</v>
      </c>
      <c r="G587" s="192">
        <f>G588</f>
        <v>40000</v>
      </c>
      <c r="H587" s="397">
        <f t="shared" si="89"/>
        <v>20000</v>
      </c>
      <c r="I587" s="192">
        <f t="shared" si="92"/>
        <v>42468.75</v>
      </c>
      <c r="J587" s="298">
        <f t="shared" si="92"/>
        <v>42468.75</v>
      </c>
      <c r="K587" s="612">
        <f t="shared" si="91"/>
        <v>100</v>
      </c>
      <c r="L587" s="7"/>
      <c r="M587" s="539"/>
      <c r="N587" s="8"/>
    </row>
    <row r="588" spans="1:15" x14ac:dyDescent="0.25">
      <c r="A588" s="81">
        <v>4213</v>
      </c>
      <c r="B588" s="81" t="s">
        <v>116</v>
      </c>
      <c r="C588" s="81"/>
      <c r="D588" s="17">
        <v>26544.6</v>
      </c>
      <c r="E588" s="309">
        <f t="shared" si="88"/>
        <v>13272.3</v>
      </c>
      <c r="F588" s="17">
        <v>58566.49</v>
      </c>
      <c r="G588" s="17">
        <v>40000</v>
      </c>
      <c r="H588" s="309">
        <f t="shared" si="89"/>
        <v>20000</v>
      </c>
      <c r="I588" s="17">
        <v>42468.75</v>
      </c>
      <c r="J588" s="17">
        <v>42468.75</v>
      </c>
      <c r="K588" s="484">
        <f t="shared" si="91"/>
        <v>100</v>
      </c>
      <c r="L588" s="7"/>
      <c r="M588" s="539"/>
      <c r="N588" s="8"/>
    </row>
    <row r="589" spans="1:15" ht="15" customHeight="1" x14ac:dyDescent="0.25">
      <c r="A589" s="645"/>
      <c r="B589" s="646"/>
      <c r="C589" s="646"/>
      <c r="D589" s="646"/>
      <c r="E589" s="646"/>
      <c r="F589" s="646"/>
      <c r="G589" s="646"/>
      <c r="H589" s="646"/>
      <c r="I589" s="646"/>
      <c r="J589" s="646"/>
      <c r="K589" s="646"/>
      <c r="L589" s="647"/>
      <c r="M589" s="648"/>
      <c r="N589" s="8"/>
    </row>
    <row r="590" spans="1:15" ht="30" customHeight="1" x14ac:dyDescent="0.25">
      <c r="A590" s="433" t="s">
        <v>236</v>
      </c>
      <c r="B590" s="434" t="s">
        <v>237</v>
      </c>
      <c r="C590" s="435" t="s">
        <v>236</v>
      </c>
      <c r="D590" s="436" t="e">
        <f>#REF!+D591</f>
        <v>#REF!</v>
      </c>
      <c r="E590" s="436" t="e">
        <f>D590/2</f>
        <v>#REF!</v>
      </c>
      <c r="F590" s="436" t="e">
        <f>#REF!+F591</f>
        <v>#REF!</v>
      </c>
      <c r="G590" s="436" t="e">
        <f>#REF!+G591+#REF!</f>
        <v>#REF!</v>
      </c>
      <c r="H590" s="436" t="e">
        <f>G590/2</f>
        <v>#REF!</v>
      </c>
      <c r="I590" s="436">
        <f>I591</f>
        <v>134869</v>
      </c>
      <c r="J590" s="436">
        <f>J591</f>
        <v>134868.49000000002</v>
      </c>
      <c r="K590" s="426">
        <f>J590/I590*100</f>
        <v>99.999621855281802</v>
      </c>
      <c r="L590" s="533"/>
      <c r="M590" s="533"/>
      <c r="N590" s="8"/>
    </row>
    <row r="591" spans="1:15" ht="30" customHeight="1" x14ac:dyDescent="0.25">
      <c r="A591" s="618" t="s">
        <v>336</v>
      </c>
      <c r="B591" s="619" t="s">
        <v>341</v>
      </c>
      <c r="C591" s="626"/>
      <c r="D591" s="481" t="e">
        <f>D596</f>
        <v>#REF!</v>
      </c>
      <c r="E591" s="628" t="e">
        <f t="shared" ref="E591:E599" si="93">D591/2</f>
        <v>#REF!</v>
      </c>
      <c r="F591" s="481">
        <f>F596</f>
        <v>75416.5</v>
      </c>
      <c r="G591" s="481" t="e">
        <f>G592+G596</f>
        <v>#REF!</v>
      </c>
      <c r="H591" s="628" t="e">
        <f t="shared" ref="H591:H599" si="94">G591/2</f>
        <v>#REF!</v>
      </c>
      <c r="I591" s="628">
        <f>I592+I596</f>
        <v>134869</v>
      </c>
      <c r="J591" s="628">
        <f>J592+J596</f>
        <v>134868.49000000002</v>
      </c>
      <c r="K591" s="481">
        <f>J591/I591*100</f>
        <v>99.999621855281802</v>
      </c>
      <c r="L591" s="533"/>
      <c r="M591" s="534"/>
      <c r="N591" s="8"/>
      <c r="O591" s="87"/>
    </row>
    <row r="592" spans="1:15" x14ac:dyDescent="0.25">
      <c r="A592" s="155">
        <v>3</v>
      </c>
      <c r="B592" s="155" t="s">
        <v>2</v>
      </c>
      <c r="C592" s="155"/>
      <c r="D592" s="310" t="e">
        <f>D593</f>
        <v>#REF!</v>
      </c>
      <c r="E592" s="305" t="e">
        <f t="shared" ref="E592:E593" si="95">D592/2</f>
        <v>#REF!</v>
      </c>
      <c r="F592" s="129" t="e">
        <f>F593</f>
        <v>#REF!</v>
      </c>
      <c r="G592" s="129" t="e">
        <f>G593</f>
        <v>#REF!</v>
      </c>
      <c r="H592" s="398" t="e">
        <f t="shared" si="94"/>
        <v>#REF!</v>
      </c>
      <c r="I592" s="398">
        <f t="shared" ref="I592:J594" si="96">I593</f>
        <v>55</v>
      </c>
      <c r="J592" s="398">
        <f t="shared" si="96"/>
        <v>54.76</v>
      </c>
      <c r="K592" s="611">
        <f t="shared" ref="K592:K599" si="97">J592/I592*100</f>
        <v>99.563636363636363</v>
      </c>
      <c r="L592" s="538"/>
      <c r="M592" s="537"/>
      <c r="N592" s="8"/>
    </row>
    <row r="593" spans="1:14" x14ac:dyDescent="0.25">
      <c r="A593" s="83">
        <v>32</v>
      </c>
      <c r="B593" s="83" t="s">
        <v>212</v>
      </c>
      <c r="C593" s="201"/>
      <c r="D593" s="198" t="e">
        <f>SUM(#REF!)</f>
        <v>#REF!</v>
      </c>
      <c r="E593" s="312" t="e">
        <f t="shared" si="95"/>
        <v>#REF!</v>
      </c>
      <c r="F593" s="198" t="e">
        <f>SUM(#REF!)</f>
        <v>#REF!</v>
      </c>
      <c r="G593" s="198" t="e">
        <f>#REF!</f>
        <v>#REF!</v>
      </c>
      <c r="H593" s="312" t="e">
        <f t="shared" si="94"/>
        <v>#REF!</v>
      </c>
      <c r="I593" s="312">
        <f t="shared" si="96"/>
        <v>55</v>
      </c>
      <c r="J593" s="312">
        <f t="shared" si="96"/>
        <v>54.76</v>
      </c>
      <c r="K593" s="610">
        <f t="shared" si="97"/>
        <v>99.563636363636363</v>
      </c>
      <c r="L593" s="538"/>
      <c r="M593" s="537"/>
      <c r="N593" s="8"/>
    </row>
    <row r="594" spans="1:14" ht="23.25" customHeight="1" x14ac:dyDescent="0.25">
      <c r="A594" s="216">
        <v>322</v>
      </c>
      <c r="B594" s="216" t="s">
        <v>70</v>
      </c>
      <c r="C594" s="201"/>
      <c r="D594" s="198"/>
      <c r="E594" s="312"/>
      <c r="F594" s="198"/>
      <c r="G594" s="198"/>
      <c r="H594" s="312"/>
      <c r="I594" s="397">
        <f t="shared" si="96"/>
        <v>55</v>
      </c>
      <c r="J594" s="397">
        <f t="shared" si="96"/>
        <v>54.76</v>
      </c>
      <c r="K594" s="612">
        <f t="shared" si="97"/>
        <v>99.563636363636363</v>
      </c>
      <c r="L594" s="531"/>
      <c r="M594" s="539"/>
      <c r="N594" s="8"/>
    </row>
    <row r="595" spans="1:14" ht="18" x14ac:dyDescent="0.25">
      <c r="A595" s="22">
        <v>3224</v>
      </c>
      <c r="B595" s="488" t="s">
        <v>74</v>
      </c>
      <c r="C595" s="391"/>
      <c r="D595" s="271"/>
      <c r="E595" s="395"/>
      <c r="F595" s="271"/>
      <c r="G595" s="271"/>
      <c r="H595" s="395"/>
      <c r="I595" s="309">
        <v>55</v>
      </c>
      <c r="J595" s="309">
        <v>54.76</v>
      </c>
      <c r="K595" s="484">
        <f t="shared" si="97"/>
        <v>99.563636363636363</v>
      </c>
      <c r="L595" s="531"/>
      <c r="M595" s="539"/>
      <c r="N595" s="8"/>
    </row>
    <row r="596" spans="1:14" ht="22.5" customHeight="1" x14ac:dyDescent="0.25">
      <c r="A596" s="14">
        <v>4</v>
      </c>
      <c r="B596" s="14" t="s">
        <v>217</v>
      </c>
      <c r="C596" s="14"/>
      <c r="D596" s="209" t="e">
        <f>#REF!+D597</f>
        <v>#REF!</v>
      </c>
      <c r="E596" s="305" t="e">
        <f t="shared" si="93"/>
        <v>#REF!</v>
      </c>
      <c r="F596" s="129">
        <f>F597</f>
        <v>75416.5</v>
      </c>
      <c r="G596" s="129">
        <f>G597</f>
        <v>200000</v>
      </c>
      <c r="H596" s="398">
        <f t="shared" si="94"/>
        <v>100000</v>
      </c>
      <c r="I596" s="398">
        <f t="shared" ref="I596:J598" si="98">I597</f>
        <v>134814</v>
      </c>
      <c r="J596" s="398">
        <f t="shared" si="98"/>
        <v>134813.73000000001</v>
      </c>
      <c r="K596" s="129">
        <f t="shared" si="97"/>
        <v>99.999799724064275</v>
      </c>
      <c r="L596" s="538"/>
      <c r="M596" s="537"/>
      <c r="N596" s="8"/>
    </row>
    <row r="597" spans="1:14" ht="18" x14ac:dyDescent="0.25">
      <c r="A597" s="83">
        <v>45</v>
      </c>
      <c r="B597" s="487" t="s">
        <v>227</v>
      </c>
      <c r="C597" s="201"/>
      <c r="D597" s="198">
        <f>SUM(D598)</f>
        <v>0</v>
      </c>
      <c r="E597" s="312">
        <f t="shared" si="93"/>
        <v>0</v>
      </c>
      <c r="F597" s="198">
        <f>SUM(F598)</f>
        <v>75416.5</v>
      </c>
      <c r="G597" s="312">
        <f>G598</f>
        <v>200000</v>
      </c>
      <c r="H597" s="312">
        <f t="shared" si="94"/>
        <v>100000</v>
      </c>
      <c r="I597" s="312">
        <f t="shared" si="98"/>
        <v>134814</v>
      </c>
      <c r="J597" s="312">
        <f t="shared" si="98"/>
        <v>134813.73000000001</v>
      </c>
      <c r="K597" s="610">
        <f t="shared" si="97"/>
        <v>99.999799724064275</v>
      </c>
      <c r="L597" s="538"/>
      <c r="M597" s="537"/>
      <c r="N597" s="8"/>
    </row>
    <row r="598" spans="1:14" x14ac:dyDescent="0.25">
      <c r="A598" s="294">
        <v>451</v>
      </c>
      <c r="B598" s="294" t="s">
        <v>130</v>
      </c>
      <c r="C598" s="294"/>
      <c r="D598" s="298">
        <f>SUM(D599)</f>
        <v>0</v>
      </c>
      <c r="E598" s="308">
        <f t="shared" si="93"/>
        <v>0</v>
      </c>
      <c r="F598" s="298">
        <f>SUM(F599)</f>
        <v>75416.5</v>
      </c>
      <c r="G598" s="383">
        <f>G599</f>
        <v>200000</v>
      </c>
      <c r="H598" s="397">
        <f t="shared" si="94"/>
        <v>100000</v>
      </c>
      <c r="I598" s="383">
        <f t="shared" si="98"/>
        <v>134814</v>
      </c>
      <c r="J598" s="383">
        <f t="shared" si="98"/>
        <v>134813.73000000001</v>
      </c>
      <c r="K598" s="612">
        <f t="shared" si="97"/>
        <v>99.999799724064275</v>
      </c>
      <c r="L598" s="7"/>
      <c r="M598" s="539"/>
      <c r="N598" s="8"/>
    </row>
    <row r="599" spans="1:14" ht="24" customHeight="1" x14ac:dyDescent="0.25">
      <c r="A599" s="81">
        <v>4511</v>
      </c>
      <c r="B599" s="81" t="s">
        <v>130</v>
      </c>
      <c r="C599" s="81"/>
      <c r="D599" s="17">
        <v>0</v>
      </c>
      <c r="E599" s="309">
        <f t="shared" si="93"/>
        <v>0</v>
      </c>
      <c r="F599" s="17">
        <v>75416.5</v>
      </c>
      <c r="G599" s="384">
        <v>200000</v>
      </c>
      <c r="H599" s="309">
        <f t="shared" si="94"/>
        <v>100000</v>
      </c>
      <c r="I599" s="384">
        <v>134814</v>
      </c>
      <c r="J599" s="384">
        <v>134813.73000000001</v>
      </c>
      <c r="K599" s="484">
        <f t="shared" si="97"/>
        <v>99.999799724064275</v>
      </c>
      <c r="L599" s="7"/>
      <c r="M599" s="539"/>
      <c r="N599" s="8"/>
    </row>
    <row r="600" spans="1:14" ht="15" customHeight="1" x14ac:dyDescent="0.25">
      <c r="A600" s="645"/>
      <c r="B600" s="646"/>
      <c r="C600" s="646"/>
      <c r="D600" s="646"/>
      <c r="E600" s="646"/>
      <c r="F600" s="646"/>
      <c r="G600" s="646"/>
      <c r="H600" s="646"/>
      <c r="I600" s="646"/>
      <c r="J600" s="646"/>
      <c r="K600" s="646"/>
      <c r="L600" s="647"/>
      <c r="M600" s="648"/>
      <c r="N600" s="8"/>
    </row>
    <row r="601" spans="1:14" ht="30" customHeight="1" x14ac:dyDescent="0.25">
      <c r="A601" s="433" t="s">
        <v>238</v>
      </c>
      <c r="B601" s="437" t="s">
        <v>239</v>
      </c>
      <c r="C601" s="435" t="s">
        <v>238</v>
      </c>
      <c r="D601" s="436" t="e">
        <f>D602+D612+D619+D641</f>
        <v>#REF!</v>
      </c>
      <c r="E601" s="436" t="e">
        <f>D601/2</f>
        <v>#REF!</v>
      </c>
      <c r="F601" s="436" t="e">
        <f>F602+F612+F619+F641</f>
        <v>#REF!</v>
      </c>
      <c r="G601" s="436" t="e">
        <f>G602+G612+G619+G641</f>
        <v>#REF!</v>
      </c>
      <c r="H601" s="436" t="e">
        <f>G601/2</f>
        <v>#REF!</v>
      </c>
      <c r="I601" s="436">
        <f>I602+I612+I619+I636+I641</f>
        <v>124348</v>
      </c>
      <c r="J601" s="472">
        <f>J602+J612+J619+J636+J641</f>
        <v>122656.59</v>
      </c>
      <c r="K601" s="470">
        <f t="shared" ref="K601:K606" si="99">J601/I601*100</f>
        <v>98.639777077234854</v>
      </c>
      <c r="L601" s="533"/>
      <c r="M601" s="534"/>
      <c r="N601" s="548"/>
    </row>
    <row r="602" spans="1:14" ht="30" customHeight="1" x14ac:dyDescent="0.25">
      <c r="A602" s="607" t="s">
        <v>335</v>
      </c>
      <c r="B602" s="608" t="s">
        <v>342</v>
      </c>
      <c r="C602" s="624"/>
      <c r="D602" s="625">
        <f>D603</f>
        <v>1990.8</v>
      </c>
      <c r="E602" s="628">
        <f t="shared" ref="E602:E645" si="100">D602/2</f>
        <v>995.4</v>
      </c>
      <c r="F602" s="629">
        <f>F603</f>
        <v>718.5</v>
      </c>
      <c r="G602" s="629">
        <f>G603</f>
        <v>2150</v>
      </c>
      <c r="H602" s="628">
        <f t="shared" ref="H602:H645" si="101">G602/2</f>
        <v>1075</v>
      </c>
      <c r="I602" s="629">
        <f>I603</f>
        <v>5579</v>
      </c>
      <c r="J602" s="628">
        <f>J603</f>
        <v>5405.17</v>
      </c>
      <c r="K602" s="481">
        <f t="shared" si="99"/>
        <v>96.884208639541143</v>
      </c>
      <c r="L602" s="535"/>
      <c r="M602" s="534"/>
      <c r="N602" s="548"/>
    </row>
    <row r="603" spans="1:14" x14ac:dyDescent="0.25">
      <c r="A603" s="155">
        <v>3</v>
      </c>
      <c r="B603" s="155" t="s">
        <v>2</v>
      </c>
      <c r="C603" s="155"/>
      <c r="D603" s="310">
        <f>D604</f>
        <v>1990.8</v>
      </c>
      <c r="E603" s="305">
        <f t="shared" si="100"/>
        <v>995.4</v>
      </c>
      <c r="F603" s="129">
        <f>F604</f>
        <v>718.5</v>
      </c>
      <c r="G603" s="129">
        <f>G604</f>
        <v>2150</v>
      </c>
      <c r="H603" s="398">
        <f t="shared" si="101"/>
        <v>1075</v>
      </c>
      <c r="I603" s="398">
        <f>I604</f>
        <v>5579</v>
      </c>
      <c r="J603" s="398">
        <f>J604</f>
        <v>5405.17</v>
      </c>
      <c r="K603" s="129">
        <f t="shared" si="99"/>
        <v>96.884208639541143</v>
      </c>
      <c r="L603" s="538"/>
      <c r="M603" s="537"/>
      <c r="N603" s="548"/>
    </row>
    <row r="604" spans="1:14" x14ac:dyDescent="0.25">
      <c r="A604" s="83">
        <v>32</v>
      </c>
      <c r="B604" s="83" t="s">
        <v>212</v>
      </c>
      <c r="C604" s="201"/>
      <c r="D604" s="198">
        <f>D608+D610</f>
        <v>1990.8</v>
      </c>
      <c r="E604" s="312">
        <f t="shared" si="100"/>
        <v>995.4</v>
      </c>
      <c r="F604" s="198">
        <f>F608+F610</f>
        <v>718.5</v>
      </c>
      <c r="G604" s="312">
        <f>G605+G608+G610</f>
        <v>2150</v>
      </c>
      <c r="H604" s="312">
        <f t="shared" si="101"/>
        <v>1075</v>
      </c>
      <c r="I604" s="312">
        <f>I605+I608+I610</f>
        <v>5579</v>
      </c>
      <c r="J604" s="312">
        <f>J605+J608+J610</f>
        <v>5405.17</v>
      </c>
      <c r="K604" s="198">
        <f t="shared" si="99"/>
        <v>96.884208639541143</v>
      </c>
      <c r="L604" s="538"/>
      <c r="M604" s="537"/>
      <c r="N604" s="548"/>
    </row>
    <row r="605" spans="1:14" ht="21.75" customHeight="1" x14ac:dyDescent="0.25">
      <c r="A605" s="294">
        <v>322</v>
      </c>
      <c r="B605" s="294" t="s">
        <v>70</v>
      </c>
      <c r="C605" s="201"/>
      <c r="D605" s="198"/>
      <c r="E605" s="312"/>
      <c r="F605" s="195">
        <v>0</v>
      </c>
      <c r="G605" s="397">
        <f>G606</f>
        <v>1200</v>
      </c>
      <c r="H605" s="397">
        <f t="shared" si="101"/>
        <v>600</v>
      </c>
      <c r="I605" s="397">
        <f>I606+I607</f>
        <v>1629</v>
      </c>
      <c r="J605" s="308">
        <f>J606+J607</f>
        <v>1507.79</v>
      </c>
      <c r="K605" s="276">
        <f t="shared" si="99"/>
        <v>92.559238796807847</v>
      </c>
      <c r="L605" s="531"/>
      <c r="M605" s="539"/>
      <c r="N605" s="548"/>
    </row>
    <row r="606" spans="1:14" ht="18" x14ac:dyDescent="0.25">
      <c r="A606" s="81">
        <v>3224</v>
      </c>
      <c r="B606" s="489" t="s">
        <v>74</v>
      </c>
      <c r="C606" s="201"/>
      <c r="D606" s="198"/>
      <c r="E606" s="312"/>
      <c r="F606" s="236">
        <v>0</v>
      </c>
      <c r="G606" s="309">
        <v>1200</v>
      </c>
      <c r="H606" s="309">
        <f t="shared" si="101"/>
        <v>600</v>
      </c>
      <c r="I606" s="309">
        <v>1079</v>
      </c>
      <c r="J606" s="309">
        <v>1022.24</v>
      </c>
      <c r="K606" s="236">
        <f t="shared" si="99"/>
        <v>94.739573679332707</v>
      </c>
      <c r="L606" s="531"/>
      <c r="M606" s="539"/>
      <c r="N606" s="548"/>
    </row>
    <row r="607" spans="1:14" x14ac:dyDescent="0.25">
      <c r="A607" s="81">
        <v>3227</v>
      </c>
      <c r="B607" s="82" t="s">
        <v>471</v>
      </c>
      <c r="C607" s="201"/>
      <c r="D607" s="198"/>
      <c r="E607" s="312"/>
      <c r="F607" s="236">
        <v>0</v>
      </c>
      <c r="G607" s="309">
        <v>0</v>
      </c>
      <c r="H607" s="309">
        <f t="shared" si="101"/>
        <v>0</v>
      </c>
      <c r="I607" s="309">
        <v>550</v>
      </c>
      <c r="J607" s="309">
        <v>485.55</v>
      </c>
      <c r="K607" s="236">
        <f t="shared" ref="K607:K611" si="102">J607/I607*100</f>
        <v>88.281818181818181</v>
      </c>
      <c r="L607" s="531"/>
      <c r="M607" s="539"/>
      <c r="N607" s="548"/>
    </row>
    <row r="608" spans="1:14" x14ac:dyDescent="0.25">
      <c r="A608" s="294">
        <v>323</v>
      </c>
      <c r="B608" s="294" t="s">
        <v>77</v>
      </c>
      <c r="C608" s="306"/>
      <c r="D608" s="307">
        <f>SUM(D609:D609)</f>
        <v>1990.8</v>
      </c>
      <c r="E608" s="313">
        <f t="shared" si="100"/>
        <v>995.4</v>
      </c>
      <c r="F608" s="318">
        <f>SUM(F609:F609)</f>
        <v>484.93</v>
      </c>
      <c r="G608" s="417">
        <f>SUM(G609:G609)</f>
        <v>700</v>
      </c>
      <c r="H608" s="397">
        <f t="shared" si="101"/>
        <v>350</v>
      </c>
      <c r="I608" s="417">
        <f>I609</f>
        <v>3700</v>
      </c>
      <c r="J608" s="308">
        <f>J609</f>
        <v>3655.55</v>
      </c>
      <c r="K608" s="195">
        <f t="shared" si="102"/>
        <v>98.798648648648651</v>
      </c>
      <c r="L608" s="546"/>
      <c r="M608" s="539"/>
      <c r="N608" s="548"/>
    </row>
    <row r="609" spans="1:14" x14ac:dyDescent="0.25">
      <c r="A609" s="81">
        <v>3232</v>
      </c>
      <c r="B609" s="81" t="s">
        <v>79</v>
      </c>
      <c r="C609" s="81"/>
      <c r="D609" s="17">
        <v>1990.8</v>
      </c>
      <c r="E609" s="309">
        <f t="shared" si="100"/>
        <v>995.4</v>
      </c>
      <c r="F609" s="17">
        <v>484.93</v>
      </c>
      <c r="G609" s="384">
        <v>700</v>
      </c>
      <c r="H609" s="309">
        <f t="shared" si="101"/>
        <v>350</v>
      </c>
      <c r="I609" s="384">
        <v>3700</v>
      </c>
      <c r="J609" s="309">
        <v>3655.55</v>
      </c>
      <c r="K609" s="236">
        <f t="shared" si="102"/>
        <v>98.798648648648651</v>
      </c>
      <c r="L609" s="7"/>
      <c r="M609" s="539"/>
      <c r="N609" s="548"/>
    </row>
    <row r="610" spans="1:14" x14ac:dyDescent="0.25">
      <c r="A610" s="294">
        <v>329</v>
      </c>
      <c r="B610" s="294" t="s">
        <v>87</v>
      </c>
      <c r="C610" s="294"/>
      <c r="D610" s="298">
        <f>SUM(D611)</f>
        <v>0</v>
      </c>
      <c r="E610" s="308">
        <f t="shared" si="100"/>
        <v>0</v>
      </c>
      <c r="F610" s="298">
        <f>SUM(F611)</f>
        <v>233.57</v>
      </c>
      <c r="G610" s="383">
        <f>G611</f>
        <v>250</v>
      </c>
      <c r="H610" s="397">
        <f t="shared" si="101"/>
        <v>125</v>
      </c>
      <c r="I610" s="308">
        <f>I611</f>
        <v>250</v>
      </c>
      <c r="J610" s="308">
        <f>J611</f>
        <v>241.83</v>
      </c>
      <c r="K610" s="195">
        <f t="shared" si="102"/>
        <v>96.732000000000014</v>
      </c>
      <c r="L610" s="531"/>
      <c r="M610" s="539"/>
      <c r="N610" s="548"/>
    </row>
    <row r="611" spans="1:14" x14ac:dyDescent="0.25">
      <c r="A611" s="81">
        <v>3292</v>
      </c>
      <c r="B611" s="81" t="s">
        <v>89</v>
      </c>
      <c r="C611" s="81"/>
      <c r="D611" s="17">
        <v>0</v>
      </c>
      <c r="E611" s="309">
        <f t="shared" si="100"/>
        <v>0</v>
      </c>
      <c r="F611" s="17">
        <v>233.57</v>
      </c>
      <c r="G611" s="384">
        <v>250</v>
      </c>
      <c r="H611" s="309">
        <f t="shared" si="101"/>
        <v>125</v>
      </c>
      <c r="I611" s="384">
        <v>250</v>
      </c>
      <c r="J611" s="309">
        <v>241.83</v>
      </c>
      <c r="K611" s="236">
        <f t="shared" si="102"/>
        <v>96.732000000000014</v>
      </c>
      <c r="L611" s="7"/>
      <c r="M611" s="539"/>
      <c r="N611" s="548"/>
    </row>
    <row r="612" spans="1:14" ht="30" customHeight="1" x14ac:dyDescent="0.25">
      <c r="A612" s="618" t="s">
        <v>345</v>
      </c>
      <c r="B612" s="619" t="s">
        <v>346</v>
      </c>
      <c r="C612" s="619"/>
      <c r="D612" s="481" t="e">
        <f>D613</f>
        <v>#REF!</v>
      </c>
      <c r="E612" s="628" t="e">
        <f t="shared" si="100"/>
        <v>#REF!</v>
      </c>
      <c r="F612" s="481" t="e">
        <f>F613</f>
        <v>#REF!</v>
      </c>
      <c r="G612" s="481" t="e">
        <f>G613</f>
        <v>#REF!</v>
      </c>
      <c r="H612" s="628" t="e">
        <f t="shared" si="101"/>
        <v>#REF!</v>
      </c>
      <c r="I612" s="628">
        <f>I613</f>
        <v>4100</v>
      </c>
      <c r="J612" s="628">
        <f>J613</f>
        <v>3872.75</v>
      </c>
      <c r="K612" s="481">
        <f>J612/I612*100</f>
        <v>94.457317073170728</v>
      </c>
      <c r="L612" s="533"/>
      <c r="M612" s="534"/>
      <c r="N612" s="548"/>
    </row>
    <row r="613" spans="1:14" x14ac:dyDescent="0.25">
      <c r="A613" s="155">
        <v>3</v>
      </c>
      <c r="B613" s="155" t="s">
        <v>2</v>
      </c>
      <c r="C613" s="155"/>
      <c r="D613" s="310" t="e">
        <f>D614</f>
        <v>#REF!</v>
      </c>
      <c r="E613" s="305" t="e">
        <f t="shared" si="100"/>
        <v>#REF!</v>
      </c>
      <c r="F613" s="399" t="e">
        <f>F614</f>
        <v>#REF!</v>
      </c>
      <c r="G613" s="129" t="e">
        <f>G614</f>
        <v>#REF!</v>
      </c>
      <c r="H613" s="398" t="e">
        <f t="shared" si="101"/>
        <v>#REF!</v>
      </c>
      <c r="I613" s="398">
        <f>I614</f>
        <v>4100</v>
      </c>
      <c r="J613" s="398">
        <f>J614</f>
        <v>3872.75</v>
      </c>
      <c r="K613" s="129">
        <f>J613/I613*100</f>
        <v>94.457317073170728</v>
      </c>
      <c r="L613" s="538"/>
      <c r="M613" s="537"/>
      <c r="N613" s="548"/>
    </row>
    <row r="614" spans="1:14" x14ac:dyDescent="0.25">
      <c r="A614" s="83">
        <v>32</v>
      </c>
      <c r="B614" s="83" t="s">
        <v>212</v>
      </c>
      <c r="C614" s="201"/>
      <c r="D614" s="198" t="e">
        <f>D615+D617</f>
        <v>#REF!</v>
      </c>
      <c r="E614" s="312" t="e">
        <f t="shared" si="100"/>
        <v>#REF!</v>
      </c>
      <c r="F614" s="198" t="e">
        <f>F615+F617</f>
        <v>#REF!</v>
      </c>
      <c r="G614" s="312" t="e">
        <f>G615+G617</f>
        <v>#REF!</v>
      </c>
      <c r="H614" s="312" t="e">
        <f t="shared" si="101"/>
        <v>#REF!</v>
      </c>
      <c r="I614" s="312">
        <f>I615+I617</f>
        <v>4100</v>
      </c>
      <c r="J614" s="312">
        <f>J615+J617</f>
        <v>3872.75</v>
      </c>
      <c r="K614" s="198">
        <f>J614/I614*100</f>
        <v>94.457317073170728</v>
      </c>
      <c r="L614" s="538"/>
      <c r="M614" s="537"/>
      <c r="N614" s="548"/>
    </row>
    <row r="615" spans="1:14" x14ac:dyDescent="0.25">
      <c r="A615" s="294">
        <v>322</v>
      </c>
      <c r="B615" s="294" t="s">
        <v>70</v>
      </c>
      <c r="C615" s="294"/>
      <c r="D615" s="298" t="e">
        <f>SUM(#REF!)</f>
        <v>#REF!</v>
      </c>
      <c r="E615" s="308" t="e">
        <f t="shared" si="100"/>
        <v>#REF!</v>
      </c>
      <c r="F615" s="298" t="e">
        <f>SUM(#REF!)</f>
        <v>#REF!</v>
      </c>
      <c r="G615" s="383" t="e">
        <f>SUM(#REF!)</f>
        <v>#REF!</v>
      </c>
      <c r="H615" s="397" t="e">
        <f t="shared" si="101"/>
        <v>#REF!</v>
      </c>
      <c r="I615" s="383">
        <f>I616</f>
        <v>100</v>
      </c>
      <c r="J615" s="383">
        <f>J616</f>
        <v>35.75</v>
      </c>
      <c r="K615" s="298">
        <f>J615/I615*100</f>
        <v>35.75</v>
      </c>
      <c r="L615" s="7"/>
      <c r="M615" s="7"/>
      <c r="N615" s="548"/>
    </row>
    <row r="616" spans="1:14" x14ac:dyDescent="0.25">
      <c r="A616" s="81">
        <v>3223</v>
      </c>
      <c r="B616" s="81" t="s">
        <v>73</v>
      </c>
      <c r="C616" s="294"/>
      <c r="D616" s="298"/>
      <c r="E616" s="308"/>
      <c r="F616" s="298"/>
      <c r="G616" s="383"/>
      <c r="H616" s="397"/>
      <c r="I616" s="396">
        <v>100</v>
      </c>
      <c r="J616" s="396">
        <v>35.75</v>
      </c>
      <c r="K616" s="23">
        <f t="shared" ref="K616:K645" si="103">J616/I616*100</f>
        <v>35.75</v>
      </c>
      <c r="L616" s="7"/>
      <c r="M616" s="7"/>
      <c r="N616" s="548"/>
    </row>
    <row r="617" spans="1:14" x14ac:dyDescent="0.25">
      <c r="A617" s="294">
        <v>323</v>
      </c>
      <c r="B617" s="294" t="s">
        <v>77</v>
      </c>
      <c r="C617" s="294"/>
      <c r="D617" s="298" t="e">
        <f>SUM(#REF!)</f>
        <v>#REF!</v>
      </c>
      <c r="E617" s="308" t="e">
        <f t="shared" si="100"/>
        <v>#REF!</v>
      </c>
      <c r="F617" s="298" t="e">
        <f>SUM(#REF!)</f>
        <v>#REF!</v>
      </c>
      <c r="G617" s="383">
        <f>SUM(G618:G618)</f>
        <v>3000</v>
      </c>
      <c r="H617" s="397">
        <f t="shared" si="101"/>
        <v>1500</v>
      </c>
      <c r="I617" s="383">
        <f>I618</f>
        <v>4000</v>
      </c>
      <c r="J617" s="308">
        <f>J618</f>
        <v>3837</v>
      </c>
      <c r="K617" s="298">
        <f t="shared" si="103"/>
        <v>95.925000000000011</v>
      </c>
      <c r="L617" s="7"/>
      <c r="M617" s="539"/>
      <c r="N617" s="548"/>
    </row>
    <row r="618" spans="1:14" x14ac:dyDescent="0.25">
      <c r="A618" s="81">
        <v>3232</v>
      </c>
      <c r="B618" s="81" t="s">
        <v>79</v>
      </c>
      <c r="C618" s="294"/>
      <c r="D618" s="298"/>
      <c r="E618" s="308"/>
      <c r="F618" s="23"/>
      <c r="G618" s="396">
        <v>3000</v>
      </c>
      <c r="H618" s="309">
        <f t="shared" si="101"/>
        <v>1500</v>
      </c>
      <c r="I618" s="396">
        <v>4000</v>
      </c>
      <c r="J618" s="309">
        <v>3837</v>
      </c>
      <c r="K618" s="23">
        <f t="shared" si="103"/>
        <v>95.925000000000011</v>
      </c>
      <c r="L618" s="7"/>
      <c r="M618" s="539"/>
      <c r="N618" s="548"/>
    </row>
    <row r="619" spans="1:14" ht="30" customHeight="1" x14ac:dyDescent="0.25">
      <c r="A619" s="618" t="s">
        <v>336</v>
      </c>
      <c r="B619" s="619" t="s">
        <v>341</v>
      </c>
      <c r="C619" s="626"/>
      <c r="D619" s="481">
        <f>D620</f>
        <v>41144.06</v>
      </c>
      <c r="E619" s="628">
        <f t="shared" si="100"/>
        <v>20572.03</v>
      </c>
      <c r="F619" s="481">
        <f>F620</f>
        <v>23188.809999999998</v>
      </c>
      <c r="G619" s="481">
        <f>G620</f>
        <v>12110</v>
      </c>
      <c r="H619" s="628">
        <f t="shared" si="101"/>
        <v>6055</v>
      </c>
      <c r="I619" s="628">
        <f>I620+I629</f>
        <v>103694</v>
      </c>
      <c r="J619" s="628">
        <f>J620+J629</f>
        <v>102404.72</v>
      </c>
      <c r="K619" s="481">
        <f t="shared" si="103"/>
        <v>98.756649372191248</v>
      </c>
      <c r="L619" s="533"/>
      <c r="M619" s="534"/>
      <c r="N619" s="548"/>
    </row>
    <row r="620" spans="1:14" x14ac:dyDescent="0.25">
      <c r="A620" s="155">
        <v>3</v>
      </c>
      <c r="B620" s="155" t="s">
        <v>2</v>
      </c>
      <c r="C620" s="155"/>
      <c r="D620" s="310">
        <f>D621</f>
        <v>41144.06</v>
      </c>
      <c r="E620" s="305">
        <f t="shared" si="100"/>
        <v>20572.03</v>
      </c>
      <c r="F620" s="399">
        <f>F621</f>
        <v>23188.809999999998</v>
      </c>
      <c r="G620" s="129">
        <f>G621</f>
        <v>12110</v>
      </c>
      <c r="H620" s="398">
        <f t="shared" si="101"/>
        <v>6055</v>
      </c>
      <c r="I620" s="398">
        <f>I621</f>
        <v>89870</v>
      </c>
      <c r="J620" s="398">
        <f>J621</f>
        <v>83598.47</v>
      </c>
      <c r="K620" s="129">
        <f t="shared" si="103"/>
        <v>93.021553354845892</v>
      </c>
      <c r="L620" s="538"/>
      <c r="M620" s="537"/>
      <c r="N620" s="548"/>
    </row>
    <row r="621" spans="1:14" x14ac:dyDescent="0.25">
      <c r="A621" s="83">
        <v>32</v>
      </c>
      <c r="B621" s="83" t="s">
        <v>212</v>
      </c>
      <c r="C621" s="83"/>
      <c r="D621" s="198">
        <f>D622+D625</f>
        <v>41144.06</v>
      </c>
      <c r="E621" s="312">
        <f t="shared" si="100"/>
        <v>20572.03</v>
      </c>
      <c r="F621" s="198">
        <f>F622+F625</f>
        <v>23188.809999999998</v>
      </c>
      <c r="G621" s="198">
        <f>G622+G625</f>
        <v>12110</v>
      </c>
      <c r="H621" s="312">
        <f t="shared" si="101"/>
        <v>6055</v>
      </c>
      <c r="I621" s="312">
        <f>I622+I625</f>
        <v>89870</v>
      </c>
      <c r="J621" s="312">
        <f>J622+J625</f>
        <v>83598.47</v>
      </c>
      <c r="K621" s="198">
        <f t="shared" si="103"/>
        <v>93.021553354845892</v>
      </c>
      <c r="L621" s="538"/>
      <c r="M621" s="537"/>
      <c r="N621" s="548"/>
    </row>
    <row r="622" spans="1:14" x14ac:dyDescent="0.25">
      <c r="A622" s="294">
        <v>322</v>
      </c>
      <c r="B622" s="294" t="s">
        <v>70</v>
      </c>
      <c r="C622" s="294"/>
      <c r="D622" s="276">
        <f>SUM(D624)</f>
        <v>7963.36</v>
      </c>
      <c r="E622" s="308">
        <f t="shared" si="100"/>
        <v>3981.68</v>
      </c>
      <c r="F622" s="276">
        <f>SUM(F624)</f>
        <v>9146.9599999999991</v>
      </c>
      <c r="G622" s="308">
        <f>SUM(G623:G624)</f>
        <v>1800</v>
      </c>
      <c r="H622" s="397">
        <f t="shared" si="101"/>
        <v>900</v>
      </c>
      <c r="I622" s="308">
        <f>SUM(I623:I624)</f>
        <v>27350</v>
      </c>
      <c r="J622" s="308">
        <f>SUM(J623:J624)</f>
        <v>25837.78</v>
      </c>
      <c r="K622" s="298">
        <f t="shared" si="103"/>
        <v>94.470859232175499</v>
      </c>
      <c r="L622" s="531"/>
      <c r="M622" s="539"/>
      <c r="N622" s="548"/>
    </row>
    <row r="623" spans="1:14" x14ac:dyDescent="0.25">
      <c r="A623" s="81">
        <v>3223</v>
      </c>
      <c r="B623" s="81" t="s">
        <v>73</v>
      </c>
      <c r="C623" s="294"/>
      <c r="D623" s="276"/>
      <c r="E623" s="308"/>
      <c r="F623" s="236">
        <v>0</v>
      </c>
      <c r="G623" s="309">
        <v>1800</v>
      </c>
      <c r="H623" s="309">
        <f t="shared" si="101"/>
        <v>900</v>
      </c>
      <c r="I623" s="309">
        <v>3350</v>
      </c>
      <c r="J623" s="309">
        <v>2995.83</v>
      </c>
      <c r="K623" s="23">
        <f t="shared" si="103"/>
        <v>89.427761194029856</v>
      </c>
      <c r="L623" s="531"/>
      <c r="M623" s="539"/>
      <c r="N623" s="548"/>
    </row>
    <row r="624" spans="1:14" ht="18" x14ac:dyDescent="0.25">
      <c r="A624" s="81">
        <v>3224</v>
      </c>
      <c r="B624" s="489" t="s">
        <v>74</v>
      </c>
      <c r="C624" s="81"/>
      <c r="D624" s="58">
        <v>7963.36</v>
      </c>
      <c r="E624" s="309">
        <f t="shared" si="100"/>
        <v>3981.68</v>
      </c>
      <c r="F624" s="58">
        <v>9146.9599999999991</v>
      </c>
      <c r="G624" s="385">
        <v>0</v>
      </c>
      <c r="H624" s="309">
        <f t="shared" si="101"/>
        <v>0</v>
      </c>
      <c r="I624" s="385">
        <v>24000</v>
      </c>
      <c r="J624" s="309">
        <v>22841.95</v>
      </c>
      <c r="K624" s="23">
        <f t="shared" si="103"/>
        <v>95.174791666666664</v>
      </c>
      <c r="L624" s="531"/>
      <c r="M624" s="539"/>
      <c r="N624" s="548"/>
    </row>
    <row r="625" spans="1:14" x14ac:dyDescent="0.25">
      <c r="A625" s="294">
        <v>323</v>
      </c>
      <c r="B625" s="294" t="s">
        <v>77</v>
      </c>
      <c r="C625" s="294"/>
      <c r="D625" s="276">
        <f>SUM(D626)</f>
        <v>33180.699999999997</v>
      </c>
      <c r="E625" s="308">
        <f t="shared" si="100"/>
        <v>16590.349999999999</v>
      </c>
      <c r="F625" s="276">
        <f>SUM(F626)</f>
        <v>14041.85</v>
      </c>
      <c r="G625" s="308">
        <f>G626</f>
        <v>10310</v>
      </c>
      <c r="H625" s="397">
        <f t="shared" si="101"/>
        <v>5155</v>
      </c>
      <c r="I625" s="308">
        <f>I626+I627+I628</f>
        <v>62520</v>
      </c>
      <c r="J625" s="308">
        <f>J626+J627+J628</f>
        <v>57760.69</v>
      </c>
      <c r="K625" s="298">
        <f t="shared" si="103"/>
        <v>92.387539987204107</v>
      </c>
      <c r="L625" s="531"/>
      <c r="M625" s="539"/>
      <c r="N625" s="548"/>
    </row>
    <row r="626" spans="1:14" x14ac:dyDescent="0.25">
      <c r="A626" s="81">
        <v>3232</v>
      </c>
      <c r="B626" s="81" t="s">
        <v>79</v>
      </c>
      <c r="C626" s="81"/>
      <c r="D626" s="58">
        <v>33180.699999999997</v>
      </c>
      <c r="E626" s="309">
        <f t="shared" si="100"/>
        <v>16590.349999999999</v>
      </c>
      <c r="F626" s="58">
        <v>14041.85</v>
      </c>
      <c r="G626" s="385">
        <v>10310</v>
      </c>
      <c r="H626" s="309">
        <f t="shared" si="101"/>
        <v>5155</v>
      </c>
      <c r="I626" s="385">
        <v>10300</v>
      </c>
      <c r="J626" s="309">
        <v>10284.84</v>
      </c>
      <c r="K626" s="23">
        <f t="shared" si="103"/>
        <v>99.852815533980589</v>
      </c>
      <c r="L626" s="531"/>
      <c r="M626" s="539"/>
      <c r="N626" s="548"/>
    </row>
    <row r="627" spans="1:14" x14ac:dyDescent="0.25">
      <c r="A627" s="81">
        <v>3234</v>
      </c>
      <c r="B627" s="81" t="s">
        <v>81</v>
      </c>
      <c r="C627" s="81"/>
      <c r="D627" s="58"/>
      <c r="E627" s="309"/>
      <c r="F627" s="58"/>
      <c r="G627" s="385"/>
      <c r="H627" s="309"/>
      <c r="I627" s="385">
        <v>41100</v>
      </c>
      <c r="J627" s="309">
        <v>36362.35</v>
      </c>
      <c r="K627" s="23">
        <f t="shared" si="103"/>
        <v>88.472871046228704</v>
      </c>
      <c r="L627" s="531"/>
      <c r="M627" s="539"/>
      <c r="N627" s="548"/>
    </row>
    <row r="628" spans="1:14" x14ac:dyDescent="0.25">
      <c r="A628" s="81">
        <v>3235</v>
      </c>
      <c r="B628" s="81" t="s">
        <v>488</v>
      </c>
      <c r="C628" s="81"/>
      <c r="D628" s="58"/>
      <c r="E628" s="309"/>
      <c r="F628" s="58"/>
      <c r="G628" s="385"/>
      <c r="H628" s="309"/>
      <c r="I628" s="385">
        <v>11120</v>
      </c>
      <c r="J628" s="309">
        <v>11113.5</v>
      </c>
      <c r="K628" s="23">
        <f t="shared" si="103"/>
        <v>99.941546762589923</v>
      </c>
      <c r="L628" s="531"/>
      <c r="M628" s="539"/>
      <c r="N628" s="548"/>
    </row>
    <row r="629" spans="1:14" x14ac:dyDescent="0.25">
      <c r="A629" s="14">
        <v>4</v>
      </c>
      <c r="B629" s="14" t="s">
        <v>217</v>
      </c>
      <c r="C629" s="81"/>
      <c r="D629" s="58"/>
      <c r="E629" s="309"/>
      <c r="F629" s="58"/>
      <c r="G629" s="385"/>
      <c r="H629" s="309"/>
      <c r="I629" s="398">
        <f>I630</f>
        <v>13824</v>
      </c>
      <c r="J629" s="398">
        <f>J630</f>
        <v>18806.25</v>
      </c>
      <c r="K629" s="129">
        <f t="shared" si="103"/>
        <v>136.04058159722223</v>
      </c>
      <c r="L629" s="538"/>
      <c r="M629" s="537"/>
      <c r="N629" s="548"/>
    </row>
    <row r="630" spans="1:14" ht="19.5" x14ac:dyDescent="0.25">
      <c r="A630" s="83">
        <v>42</v>
      </c>
      <c r="B630" s="55" t="s">
        <v>222</v>
      </c>
      <c r="C630" s="81"/>
      <c r="D630" s="58"/>
      <c r="E630" s="309"/>
      <c r="F630" s="58"/>
      <c r="G630" s="385"/>
      <c r="H630" s="309"/>
      <c r="I630" s="312">
        <f>I631+I634</f>
        <v>13824</v>
      </c>
      <c r="J630" s="312">
        <f>J631+J634</f>
        <v>18806.25</v>
      </c>
      <c r="K630" s="198">
        <f t="shared" si="103"/>
        <v>136.04058159722223</v>
      </c>
      <c r="L630" s="538"/>
      <c r="M630" s="537"/>
      <c r="N630" s="548"/>
    </row>
    <row r="631" spans="1:14" x14ac:dyDescent="0.25">
      <c r="A631" s="216">
        <v>421</v>
      </c>
      <c r="B631" s="216" t="s">
        <v>372</v>
      </c>
      <c r="C631" s="216"/>
      <c r="D631" s="195"/>
      <c r="E631" s="397"/>
      <c r="F631" s="195"/>
      <c r="G631" s="397"/>
      <c r="H631" s="397"/>
      <c r="I631" s="397">
        <f>I632+I633</f>
        <v>3817</v>
      </c>
      <c r="J631" s="308">
        <f>J632+J633</f>
        <v>3816.25</v>
      </c>
      <c r="K631" s="298">
        <f t="shared" si="103"/>
        <v>99.980351061042711</v>
      </c>
      <c r="L631" s="531"/>
      <c r="M631" s="539"/>
      <c r="N631" s="548"/>
    </row>
    <row r="632" spans="1:14" x14ac:dyDescent="0.25">
      <c r="A632" s="81">
        <v>4212</v>
      </c>
      <c r="B632" s="81" t="s">
        <v>115</v>
      </c>
      <c r="C632" s="81"/>
      <c r="D632" s="58"/>
      <c r="E632" s="309"/>
      <c r="F632" s="58"/>
      <c r="G632" s="385"/>
      <c r="H632" s="309"/>
      <c r="I632" s="385">
        <v>3437</v>
      </c>
      <c r="J632" s="309">
        <v>3436.25</v>
      </c>
      <c r="K632" s="23">
        <f t="shared" si="103"/>
        <v>99.978178644166434</v>
      </c>
      <c r="L632" s="531"/>
      <c r="M632" s="539"/>
      <c r="N632" s="548"/>
    </row>
    <row r="633" spans="1:14" x14ac:dyDescent="0.25">
      <c r="A633" s="81">
        <v>4214</v>
      </c>
      <c r="B633" s="81" t="s">
        <v>339</v>
      </c>
      <c r="C633" s="81"/>
      <c r="D633" s="58"/>
      <c r="E633" s="309"/>
      <c r="F633" s="58"/>
      <c r="G633" s="385"/>
      <c r="H633" s="309"/>
      <c r="I633" s="385">
        <v>380</v>
      </c>
      <c r="J633" s="309">
        <v>380</v>
      </c>
      <c r="K633" s="23">
        <f t="shared" si="103"/>
        <v>100</v>
      </c>
      <c r="L633" s="531"/>
      <c r="M633" s="539"/>
      <c r="N633" s="548"/>
    </row>
    <row r="634" spans="1:14" x14ac:dyDescent="0.25">
      <c r="A634" s="216">
        <v>423</v>
      </c>
      <c r="B634" s="216" t="s">
        <v>124</v>
      </c>
      <c r="C634" s="216"/>
      <c r="D634" s="195"/>
      <c r="E634" s="397"/>
      <c r="F634" s="195"/>
      <c r="G634" s="397"/>
      <c r="H634" s="397"/>
      <c r="I634" s="397">
        <f>I635</f>
        <v>10007</v>
      </c>
      <c r="J634" s="308">
        <f>J635</f>
        <v>14990</v>
      </c>
      <c r="K634" s="298">
        <f t="shared" si="103"/>
        <v>149.79514339962026</v>
      </c>
      <c r="L634" s="531"/>
      <c r="M634" s="539"/>
      <c r="N634" s="548"/>
    </row>
    <row r="635" spans="1:14" x14ac:dyDescent="0.25">
      <c r="A635" s="81">
        <v>4231</v>
      </c>
      <c r="B635" s="81" t="s">
        <v>484</v>
      </c>
      <c r="C635" s="81"/>
      <c r="D635" s="58"/>
      <c r="E635" s="309"/>
      <c r="F635" s="58"/>
      <c r="G635" s="385"/>
      <c r="H635" s="309"/>
      <c r="I635" s="385">
        <v>10007</v>
      </c>
      <c r="J635" s="309">
        <v>14990</v>
      </c>
      <c r="K635" s="23">
        <f t="shared" si="103"/>
        <v>149.79514339962026</v>
      </c>
      <c r="L635" s="531"/>
      <c r="M635" s="539"/>
      <c r="N635" s="548"/>
    </row>
    <row r="636" spans="1:14" ht="30" customHeight="1" x14ac:dyDescent="0.25">
      <c r="A636" s="618" t="s">
        <v>337</v>
      </c>
      <c r="B636" s="619" t="s">
        <v>340</v>
      </c>
      <c r="C636" s="22"/>
      <c r="D636" s="236"/>
      <c r="E636" s="309"/>
      <c r="F636" s="236"/>
      <c r="G636" s="309"/>
      <c r="H636" s="309"/>
      <c r="I636" s="628">
        <f t="shared" ref="I636:J639" si="104">I637</f>
        <v>4000</v>
      </c>
      <c r="J636" s="628">
        <f t="shared" si="104"/>
        <v>4000</v>
      </c>
      <c r="K636" s="481">
        <f t="shared" si="103"/>
        <v>100</v>
      </c>
      <c r="L636" s="533"/>
      <c r="M636" s="534"/>
      <c r="N636" s="548"/>
    </row>
    <row r="637" spans="1:14" x14ac:dyDescent="0.25">
      <c r="A637" s="14">
        <v>4</v>
      </c>
      <c r="B637" s="14" t="s">
        <v>217</v>
      </c>
      <c r="C637" s="81"/>
      <c r="D637" s="58"/>
      <c r="E637" s="309"/>
      <c r="F637" s="58"/>
      <c r="G637" s="385"/>
      <c r="H637" s="309"/>
      <c r="I637" s="398">
        <f t="shared" si="104"/>
        <v>4000</v>
      </c>
      <c r="J637" s="398">
        <f t="shared" si="104"/>
        <v>4000</v>
      </c>
      <c r="K637" s="129">
        <f t="shared" si="103"/>
        <v>100</v>
      </c>
      <c r="L637" s="538"/>
      <c r="M637" s="537"/>
      <c r="N637" s="548"/>
    </row>
    <row r="638" spans="1:14" ht="19.5" x14ac:dyDescent="0.25">
      <c r="A638" s="83">
        <v>42</v>
      </c>
      <c r="B638" s="55" t="s">
        <v>222</v>
      </c>
      <c r="C638" s="81"/>
      <c r="D638" s="58"/>
      <c r="E638" s="309"/>
      <c r="F638" s="58"/>
      <c r="G638" s="385"/>
      <c r="H638" s="309"/>
      <c r="I638" s="312">
        <f t="shared" si="104"/>
        <v>4000</v>
      </c>
      <c r="J638" s="312">
        <f t="shared" si="104"/>
        <v>4000</v>
      </c>
      <c r="K638" s="198">
        <f t="shared" si="103"/>
        <v>100</v>
      </c>
      <c r="L638" s="538"/>
      <c r="M638" s="537"/>
      <c r="N638" s="548"/>
    </row>
    <row r="639" spans="1:14" x14ac:dyDescent="0.25">
      <c r="A639" s="216">
        <v>421</v>
      </c>
      <c r="B639" s="216" t="s">
        <v>372</v>
      </c>
      <c r="C639" s="216"/>
      <c r="D639" s="195"/>
      <c r="E639" s="397"/>
      <c r="F639" s="195"/>
      <c r="G639" s="397"/>
      <c r="H639" s="397"/>
      <c r="I639" s="397">
        <f t="shared" si="104"/>
        <v>4000</v>
      </c>
      <c r="J639" s="308">
        <f t="shared" si="104"/>
        <v>4000</v>
      </c>
      <c r="K639" s="298">
        <f t="shared" si="103"/>
        <v>100</v>
      </c>
      <c r="L639" s="531"/>
      <c r="M639" s="539"/>
      <c r="N639" s="548"/>
    </row>
    <row r="640" spans="1:14" x14ac:dyDescent="0.25">
      <c r="A640" s="81">
        <v>4212</v>
      </c>
      <c r="B640" s="81" t="s">
        <v>115</v>
      </c>
      <c r="C640" s="81"/>
      <c r="D640" s="58"/>
      <c r="E640" s="309"/>
      <c r="F640" s="58"/>
      <c r="G640" s="385"/>
      <c r="H640" s="309"/>
      <c r="I640" s="385">
        <v>4000</v>
      </c>
      <c r="J640" s="309">
        <v>4000</v>
      </c>
      <c r="K640" s="23">
        <f t="shared" si="103"/>
        <v>100</v>
      </c>
      <c r="L640" s="531"/>
      <c r="M640" s="539"/>
      <c r="N640" s="548"/>
    </row>
    <row r="641" spans="1:15" ht="30" customHeight="1" x14ac:dyDescent="0.25">
      <c r="A641" s="618" t="s">
        <v>343</v>
      </c>
      <c r="B641" s="619" t="s">
        <v>344</v>
      </c>
      <c r="C641" s="619"/>
      <c r="D641" s="481" t="e">
        <f>#REF!+D642</f>
        <v>#REF!</v>
      </c>
      <c r="E641" s="628" t="e">
        <f t="shared" si="100"/>
        <v>#REF!</v>
      </c>
      <c r="F641" s="481" t="e">
        <f>#REF!+F642</f>
        <v>#REF!</v>
      </c>
      <c r="G641" s="481" t="e">
        <f>#REF!+G642</f>
        <v>#REF!</v>
      </c>
      <c r="H641" s="628" t="e">
        <f t="shared" si="101"/>
        <v>#REF!</v>
      </c>
      <c r="I641" s="481">
        <f t="shared" ref="I641:J644" si="105">I642</f>
        <v>6975</v>
      </c>
      <c r="J641" s="481">
        <f t="shared" si="105"/>
        <v>6973.95</v>
      </c>
      <c r="K641" s="481">
        <f t="shared" si="103"/>
        <v>99.984946236559139</v>
      </c>
      <c r="L641" s="533"/>
      <c r="M641" s="533"/>
      <c r="N641" s="8"/>
    </row>
    <row r="642" spans="1:15" x14ac:dyDescent="0.25">
      <c r="A642" s="14">
        <v>4</v>
      </c>
      <c r="B642" s="14" t="s">
        <v>217</v>
      </c>
      <c r="C642" s="14"/>
      <c r="D642" s="209">
        <f>D643</f>
        <v>1020.9</v>
      </c>
      <c r="E642" s="305">
        <f t="shared" si="100"/>
        <v>510.45</v>
      </c>
      <c r="F642" s="129">
        <f>F643</f>
        <v>4323.17</v>
      </c>
      <c r="G642" s="398">
        <f>G643</f>
        <v>2500</v>
      </c>
      <c r="H642" s="398">
        <f t="shared" si="101"/>
        <v>1250</v>
      </c>
      <c r="I642" s="398">
        <f t="shared" si="105"/>
        <v>6975</v>
      </c>
      <c r="J642" s="398">
        <f t="shared" si="105"/>
        <v>6973.95</v>
      </c>
      <c r="K642" s="129">
        <f t="shared" si="103"/>
        <v>99.984946236559139</v>
      </c>
      <c r="L642" s="538"/>
      <c r="M642" s="537"/>
      <c r="N642" s="8"/>
    </row>
    <row r="643" spans="1:15" ht="18" x14ac:dyDescent="0.25">
      <c r="A643" s="83">
        <v>42</v>
      </c>
      <c r="B643" s="487" t="s">
        <v>222</v>
      </c>
      <c r="C643" s="201"/>
      <c r="D643" s="198">
        <f>SUM(D644)</f>
        <v>1020.9</v>
      </c>
      <c r="E643" s="312">
        <f t="shared" si="100"/>
        <v>510.45</v>
      </c>
      <c r="F643" s="198">
        <f>SUM(F644)</f>
        <v>4323.17</v>
      </c>
      <c r="G643" s="312">
        <f>G644</f>
        <v>2500</v>
      </c>
      <c r="H643" s="312">
        <f t="shared" si="101"/>
        <v>1250</v>
      </c>
      <c r="I643" s="312">
        <f t="shared" si="105"/>
        <v>6975</v>
      </c>
      <c r="J643" s="312">
        <f t="shared" si="105"/>
        <v>6973.95</v>
      </c>
      <c r="K643" s="198">
        <f t="shared" si="103"/>
        <v>99.984946236559139</v>
      </c>
      <c r="L643" s="538"/>
      <c r="M643" s="537"/>
      <c r="N643" s="8"/>
    </row>
    <row r="644" spans="1:15" x14ac:dyDescent="0.25">
      <c r="A644" s="294">
        <v>422</v>
      </c>
      <c r="B644" s="294" t="s">
        <v>118</v>
      </c>
      <c r="C644" s="294"/>
      <c r="D644" s="298">
        <f>SUM(D645)</f>
        <v>1020.9</v>
      </c>
      <c r="E644" s="308">
        <f t="shared" si="100"/>
        <v>510.45</v>
      </c>
      <c r="F644" s="298">
        <f>SUM(F645)</f>
        <v>4323.17</v>
      </c>
      <c r="G644" s="383">
        <f>G645</f>
        <v>2500</v>
      </c>
      <c r="H644" s="397">
        <f t="shared" si="101"/>
        <v>1250</v>
      </c>
      <c r="I644" s="383">
        <f t="shared" si="105"/>
        <v>6975</v>
      </c>
      <c r="J644" s="308">
        <f t="shared" si="105"/>
        <v>6973.95</v>
      </c>
      <c r="K644" s="298">
        <f t="shared" si="103"/>
        <v>99.984946236559139</v>
      </c>
      <c r="L644" s="7"/>
      <c r="M644" s="539"/>
      <c r="N644" s="8"/>
    </row>
    <row r="645" spans="1:15" x14ac:dyDescent="0.25">
      <c r="A645" s="81">
        <v>4227</v>
      </c>
      <c r="B645" s="81" t="s">
        <v>123</v>
      </c>
      <c r="C645" s="81"/>
      <c r="D645" s="17">
        <v>1020.9</v>
      </c>
      <c r="E645" s="309">
        <f t="shared" si="100"/>
        <v>510.45</v>
      </c>
      <c r="F645" s="17">
        <v>4323.17</v>
      </c>
      <c r="G645" s="384">
        <v>2500</v>
      </c>
      <c r="H645" s="309">
        <f t="shared" si="101"/>
        <v>1250</v>
      </c>
      <c r="I645" s="384">
        <v>6975</v>
      </c>
      <c r="J645" s="309">
        <v>6973.95</v>
      </c>
      <c r="K645" s="23">
        <f t="shared" si="103"/>
        <v>99.984946236559139</v>
      </c>
      <c r="L645" s="7"/>
      <c r="M645" s="539"/>
      <c r="N645" s="8"/>
    </row>
    <row r="646" spans="1:15" ht="15" customHeight="1" x14ac:dyDescent="0.25">
      <c r="A646" s="645"/>
      <c r="B646" s="646"/>
      <c r="C646" s="646"/>
      <c r="D646" s="646"/>
      <c r="E646" s="646"/>
      <c r="F646" s="646"/>
      <c r="G646" s="646"/>
      <c r="H646" s="646"/>
      <c r="I646" s="646"/>
      <c r="J646" s="646"/>
      <c r="K646" s="646"/>
      <c r="L646" s="647"/>
      <c r="M646" s="648"/>
      <c r="N646" s="8"/>
    </row>
    <row r="647" spans="1:15" ht="30" customHeight="1" x14ac:dyDescent="0.25">
      <c r="A647" s="424" t="s">
        <v>240</v>
      </c>
      <c r="B647" s="429" t="s">
        <v>241</v>
      </c>
      <c r="C647" s="430" t="s">
        <v>240</v>
      </c>
      <c r="D647" s="426" t="e">
        <f>D648+D661</f>
        <v>#REF!</v>
      </c>
      <c r="E647" s="426" t="e">
        <f>D647/2</f>
        <v>#REF!</v>
      </c>
      <c r="F647" s="426" t="e">
        <f>F648+F661</f>
        <v>#REF!</v>
      </c>
      <c r="G647" s="426" t="e">
        <f>G648+#REF!+G661</f>
        <v>#REF!</v>
      </c>
      <c r="H647" s="426" t="e">
        <f>G647/2</f>
        <v>#REF!</v>
      </c>
      <c r="I647" s="426">
        <f>I648+I656+I661</f>
        <v>95484.38</v>
      </c>
      <c r="J647" s="470">
        <f>J648+J656+J661</f>
        <v>95438.030000000013</v>
      </c>
      <c r="K647" s="470">
        <f>J647/I647*100</f>
        <v>99.951458029051466</v>
      </c>
      <c r="L647" s="533"/>
      <c r="M647" s="534"/>
      <c r="N647" s="548"/>
    </row>
    <row r="648" spans="1:15" ht="30" customHeight="1" x14ac:dyDescent="0.25">
      <c r="A648" s="618" t="s">
        <v>336</v>
      </c>
      <c r="B648" s="619" t="s">
        <v>341</v>
      </c>
      <c r="C648" s="626"/>
      <c r="D648" s="481" t="e">
        <f>#REF!</f>
        <v>#REF!</v>
      </c>
      <c r="E648" s="481" t="e">
        <f t="shared" ref="E648:E665" si="106">D648/2</f>
        <v>#REF!</v>
      </c>
      <c r="F648" s="481" t="e">
        <f>#REF!</f>
        <v>#REF!</v>
      </c>
      <c r="G648" s="481" t="e">
        <f>#REF!+G649</f>
        <v>#REF!</v>
      </c>
      <c r="H648" s="481" t="e">
        <f t="shared" ref="H648:H667" si="107">G648/2</f>
        <v>#REF!</v>
      </c>
      <c r="I648" s="481">
        <f>I649</f>
        <v>70929</v>
      </c>
      <c r="J648" s="481">
        <f>J649</f>
        <v>70927.430000000008</v>
      </c>
      <c r="K648" s="481">
        <f t="shared" ref="K648:K673" si="108">J648/I648*100</f>
        <v>99.997786518913287</v>
      </c>
      <c r="L648" s="533"/>
      <c r="M648" s="534"/>
      <c r="N648" s="8"/>
      <c r="O648" s="87"/>
    </row>
    <row r="649" spans="1:15" ht="22.5" customHeight="1" x14ac:dyDescent="0.25">
      <c r="A649" s="14">
        <v>4</v>
      </c>
      <c r="B649" s="14" t="s">
        <v>217</v>
      </c>
      <c r="C649" s="81"/>
      <c r="D649" s="17"/>
      <c r="E649" s="236"/>
      <c r="F649" s="15">
        <v>0</v>
      </c>
      <c r="G649" s="15">
        <f>G650+G653</f>
        <v>60000</v>
      </c>
      <c r="H649" s="129">
        <f t="shared" si="107"/>
        <v>30000</v>
      </c>
      <c r="I649" s="129">
        <f>I650+I653</f>
        <v>70929</v>
      </c>
      <c r="J649" s="129">
        <f>J650+J653</f>
        <v>70927.430000000008</v>
      </c>
      <c r="K649" s="611">
        <f t="shared" si="108"/>
        <v>99.997786518913287</v>
      </c>
      <c r="L649" s="538"/>
      <c r="M649" s="537"/>
      <c r="N649" s="8"/>
    </row>
    <row r="650" spans="1:15" ht="18" x14ac:dyDescent="0.25">
      <c r="A650" s="83">
        <v>42</v>
      </c>
      <c r="B650" s="487" t="s">
        <v>222</v>
      </c>
      <c r="C650" s="81"/>
      <c r="D650" s="17"/>
      <c r="E650" s="236"/>
      <c r="F650" s="198">
        <v>0</v>
      </c>
      <c r="G650" s="198">
        <f>G651</f>
        <v>40000</v>
      </c>
      <c r="H650" s="198">
        <f t="shared" si="107"/>
        <v>20000</v>
      </c>
      <c r="I650" s="198">
        <f>I651</f>
        <v>14354</v>
      </c>
      <c r="J650" s="198">
        <f>J651</f>
        <v>14353.67</v>
      </c>
      <c r="K650" s="610">
        <f t="shared" si="108"/>
        <v>99.997700989271294</v>
      </c>
      <c r="L650" s="538"/>
      <c r="M650" s="537"/>
      <c r="N650" s="8"/>
    </row>
    <row r="651" spans="1:15" x14ac:dyDescent="0.25">
      <c r="A651" s="294">
        <v>421</v>
      </c>
      <c r="B651" s="294" t="s">
        <v>372</v>
      </c>
      <c r="C651" s="81"/>
      <c r="D651" s="17"/>
      <c r="E651" s="236"/>
      <c r="F651" s="192">
        <v>0</v>
      </c>
      <c r="G651" s="192">
        <f>G652</f>
        <v>40000</v>
      </c>
      <c r="H651" s="195">
        <f t="shared" si="107"/>
        <v>20000</v>
      </c>
      <c r="I651" s="192">
        <f>I652</f>
        <v>14354</v>
      </c>
      <c r="J651" s="298">
        <f>J652</f>
        <v>14353.67</v>
      </c>
      <c r="K651" s="612">
        <f t="shared" si="108"/>
        <v>99.997700989271294</v>
      </c>
      <c r="L651" s="7"/>
      <c r="M651" s="539"/>
      <c r="N651" s="8"/>
    </row>
    <row r="652" spans="1:15" ht="21.75" customHeight="1" x14ac:dyDescent="0.25">
      <c r="A652" s="22">
        <v>4214</v>
      </c>
      <c r="B652" s="22" t="s">
        <v>339</v>
      </c>
      <c r="C652" s="22"/>
      <c r="D652" s="23"/>
      <c r="E652" s="236"/>
      <c r="F652" s="23">
        <v>0</v>
      </c>
      <c r="G652" s="23">
        <v>40000</v>
      </c>
      <c r="H652" s="236">
        <f t="shared" si="107"/>
        <v>20000</v>
      </c>
      <c r="I652" s="23">
        <v>14354</v>
      </c>
      <c r="J652" s="17">
        <v>14353.67</v>
      </c>
      <c r="K652" s="484">
        <f t="shared" si="108"/>
        <v>99.997700989271294</v>
      </c>
      <c r="L652" s="7"/>
      <c r="M652" s="539"/>
      <c r="N652" s="8"/>
    </row>
    <row r="653" spans="1:15" ht="18" x14ac:dyDescent="0.25">
      <c r="A653" s="83">
        <v>45</v>
      </c>
      <c r="B653" s="487" t="s">
        <v>227</v>
      </c>
      <c r="C653" s="22"/>
      <c r="D653" s="23"/>
      <c r="E653" s="236"/>
      <c r="F653" s="198">
        <v>0</v>
      </c>
      <c r="G653" s="198">
        <f>G654</f>
        <v>20000</v>
      </c>
      <c r="H653" s="198">
        <f t="shared" si="107"/>
        <v>10000</v>
      </c>
      <c r="I653" s="198">
        <f>I654</f>
        <v>56575</v>
      </c>
      <c r="J653" s="198">
        <f>J654</f>
        <v>56573.760000000002</v>
      </c>
      <c r="K653" s="610">
        <f t="shared" si="108"/>
        <v>99.997808219178083</v>
      </c>
      <c r="L653" s="538"/>
      <c r="M653" s="537"/>
      <c r="N653" s="8"/>
    </row>
    <row r="654" spans="1:15" x14ac:dyDescent="0.25">
      <c r="A654" s="294">
        <v>451</v>
      </c>
      <c r="B654" s="294" t="s">
        <v>130</v>
      </c>
      <c r="C654" s="22"/>
      <c r="D654" s="23"/>
      <c r="E654" s="236"/>
      <c r="F654" s="192">
        <v>0</v>
      </c>
      <c r="G654" s="192">
        <f>G655</f>
        <v>20000</v>
      </c>
      <c r="H654" s="195">
        <f t="shared" si="107"/>
        <v>10000</v>
      </c>
      <c r="I654" s="192">
        <f>I655</f>
        <v>56575</v>
      </c>
      <c r="J654" s="298">
        <f>J655</f>
        <v>56573.760000000002</v>
      </c>
      <c r="K654" s="612">
        <f t="shared" si="108"/>
        <v>99.997808219178083</v>
      </c>
      <c r="L654" s="7"/>
      <c r="M654" s="539"/>
      <c r="N654" s="8"/>
    </row>
    <row r="655" spans="1:15" ht="24" customHeight="1" x14ac:dyDescent="0.25">
      <c r="A655" s="81">
        <v>4511</v>
      </c>
      <c r="B655" s="81" t="s">
        <v>130</v>
      </c>
      <c r="C655" s="22"/>
      <c r="D655" s="23"/>
      <c r="E655" s="236"/>
      <c r="F655" s="23">
        <v>0</v>
      </c>
      <c r="G655" s="23">
        <v>20000</v>
      </c>
      <c r="H655" s="236">
        <f t="shared" si="107"/>
        <v>10000</v>
      </c>
      <c r="I655" s="23">
        <v>56575</v>
      </c>
      <c r="J655" s="17">
        <v>56573.760000000002</v>
      </c>
      <c r="K655" s="484">
        <f t="shared" si="108"/>
        <v>99.997808219178083</v>
      </c>
      <c r="L655" s="7"/>
      <c r="M655" s="539"/>
      <c r="N655" s="8"/>
    </row>
    <row r="656" spans="1:15" ht="30" customHeight="1" x14ac:dyDescent="0.25">
      <c r="A656" s="482" t="s">
        <v>468</v>
      </c>
      <c r="B656" s="234" t="s">
        <v>378</v>
      </c>
      <c r="C656" s="81"/>
      <c r="D656" s="17"/>
      <c r="E656" s="236"/>
      <c r="F656" s="17"/>
      <c r="G656" s="17"/>
      <c r="H656" s="236"/>
      <c r="I656" s="483">
        <f t="shared" ref="I656:J659" si="109">I657</f>
        <v>21734.38</v>
      </c>
      <c r="J656" s="483">
        <f t="shared" si="109"/>
        <v>21734.38</v>
      </c>
      <c r="K656" s="481">
        <f t="shared" si="108"/>
        <v>100</v>
      </c>
      <c r="L656" s="336"/>
      <c r="M656" s="547"/>
      <c r="N656" s="8"/>
    </row>
    <row r="657" spans="1:14" x14ac:dyDescent="0.25">
      <c r="A657" s="14">
        <v>4</v>
      </c>
      <c r="B657" s="14" t="s">
        <v>217</v>
      </c>
      <c r="C657" s="81"/>
      <c r="D657" s="17"/>
      <c r="E657" s="236"/>
      <c r="F657" s="17"/>
      <c r="G657" s="17"/>
      <c r="H657" s="236"/>
      <c r="I657" s="129">
        <f t="shared" si="109"/>
        <v>21734.38</v>
      </c>
      <c r="J657" s="129">
        <f t="shared" si="109"/>
        <v>21734.38</v>
      </c>
      <c r="K657" s="611">
        <f t="shared" si="108"/>
        <v>100</v>
      </c>
      <c r="L657" s="538"/>
      <c r="M657" s="537"/>
      <c r="N657" s="8"/>
    </row>
    <row r="658" spans="1:14" ht="18" x14ac:dyDescent="0.25">
      <c r="A658" s="83">
        <v>42</v>
      </c>
      <c r="B658" s="487" t="s">
        <v>222</v>
      </c>
      <c r="C658" s="81"/>
      <c r="D658" s="17"/>
      <c r="E658" s="236"/>
      <c r="F658" s="17"/>
      <c r="G658" s="17"/>
      <c r="H658" s="236"/>
      <c r="I658" s="198">
        <f t="shared" si="109"/>
        <v>21734.38</v>
      </c>
      <c r="J658" s="198">
        <f t="shared" si="109"/>
        <v>21734.38</v>
      </c>
      <c r="K658" s="610">
        <f t="shared" si="108"/>
        <v>100</v>
      </c>
      <c r="L658" s="538"/>
      <c r="M658" s="537"/>
      <c r="N658" s="8"/>
    </row>
    <row r="659" spans="1:14" x14ac:dyDescent="0.25">
      <c r="A659" s="294">
        <v>421</v>
      </c>
      <c r="B659" s="294" t="s">
        <v>372</v>
      </c>
      <c r="C659" s="81"/>
      <c r="D659" s="17"/>
      <c r="E659" s="236"/>
      <c r="F659" s="17"/>
      <c r="G659" s="17"/>
      <c r="H659" s="236"/>
      <c r="I659" s="192">
        <f t="shared" si="109"/>
        <v>21734.38</v>
      </c>
      <c r="J659" s="298">
        <f t="shared" si="109"/>
        <v>21734.38</v>
      </c>
      <c r="K659" s="612">
        <f t="shared" si="108"/>
        <v>100</v>
      </c>
      <c r="L659" s="7"/>
      <c r="M659" s="539"/>
      <c r="N659" s="8"/>
    </row>
    <row r="660" spans="1:14" x14ac:dyDescent="0.25">
      <c r="A660" s="22">
        <v>4214</v>
      </c>
      <c r="B660" s="22" t="s">
        <v>339</v>
      </c>
      <c r="C660" s="81"/>
      <c r="D660" s="17"/>
      <c r="E660" s="236"/>
      <c r="F660" s="17"/>
      <c r="G660" s="17"/>
      <c r="H660" s="236"/>
      <c r="I660" s="17">
        <v>21734.38</v>
      </c>
      <c r="J660" s="17">
        <v>21734.38</v>
      </c>
      <c r="K660" s="484">
        <f t="shared" si="108"/>
        <v>100</v>
      </c>
      <c r="L660" s="7"/>
      <c r="M660" s="539"/>
      <c r="N660" s="8"/>
    </row>
    <row r="661" spans="1:14" ht="30" customHeight="1" x14ac:dyDescent="0.25">
      <c r="A661" s="618" t="s">
        <v>343</v>
      </c>
      <c r="B661" s="619" t="s">
        <v>344</v>
      </c>
      <c r="C661" s="619"/>
      <c r="D661" s="481">
        <f>D662</f>
        <v>663.6</v>
      </c>
      <c r="E661" s="481">
        <f t="shared" si="106"/>
        <v>331.8</v>
      </c>
      <c r="F661" s="481">
        <f>F662</f>
        <v>0</v>
      </c>
      <c r="G661" s="481">
        <f>G662</f>
        <v>4700</v>
      </c>
      <c r="H661" s="481">
        <f t="shared" si="107"/>
        <v>2350</v>
      </c>
      <c r="I661" s="481">
        <f>I662+I668</f>
        <v>2821</v>
      </c>
      <c r="J661" s="481">
        <f>J662+J668</f>
        <v>2776.22</v>
      </c>
      <c r="K661" s="481">
        <f t="shared" si="108"/>
        <v>98.412619638426079</v>
      </c>
      <c r="L661" s="533"/>
      <c r="M661" s="534"/>
      <c r="N661" s="8"/>
    </row>
    <row r="662" spans="1:14" x14ac:dyDescent="0.25">
      <c r="A662" s="14">
        <v>3</v>
      </c>
      <c r="B662" s="14" t="s">
        <v>2</v>
      </c>
      <c r="C662" s="14"/>
      <c r="D662" s="209">
        <f>D663</f>
        <v>663.6</v>
      </c>
      <c r="E662" s="209">
        <f t="shared" si="106"/>
        <v>331.8</v>
      </c>
      <c r="F662" s="129">
        <f>F663</f>
        <v>0</v>
      </c>
      <c r="G662" s="129">
        <f>G663</f>
        <v>4700</v>
      </c>
      <c r="H662" s="129">
        <f t="shared" si="107"/>
        <v>2350</v>
      </c>
      <c r="I662" s="129">
        <f>I663</f>
        <v>2164</v>
      </c>
      <c r="J662" s="129">
        <f>J663</f>
        <v>1978.82</v>
      </c>
      <c r="K662" s="611">
        <f t="shared" si="108"/>
        <v>91.442698706099819</v>
      </c>
      <c r="L662" s="538"/>
      <c r="M662" s="537"/>
      <c r="N662" s="8"/>
    </row>
    <row r="663" spans="1:14" x14ac:dyDescent="0.25">
      <c r="A663" s="83">
        <v>32</v>
      </c>
      <c r="B663" s="83" t="s">
        <v>212</v>
      </c>
      <c r="C663" s="201"/>
      <c r="D663" s="198">
        <f>SUM(D664)</f>
        <v>663.6</v>
      </c>
      <c r="E663" s="198">
        <f t="shared" si="106"/>
        <v>331.8</v>
      </c>
      <c r="F663" s="198">
        <f>SUM(F664)</f>
        <v>0</v>
      </c>
      <c r="G663" s="198">
        <f>G664+G666</f>
        <v>4700</v>
      </c>
      <c r="H663" s="198">
        <f t="shared" si="107"/>
        <v>2350</v>
      </c>
      <c r="I663" s="198">
        <f>I664+I666</f>
        <v>2164</v>
      </c>
      <c r="J663" s="198">
        <f>J664+J666</f>
        <v>1978.82</v>
      </c>
      <c r="K663" s="610">
        <f t="shared" si="108"/>
        <v>91.442698706099819</v>
      </c>
      <c r="L663" s="538"/>
      <c r="M663" s="537"/>
      <c r="N663" s="8"/>
    </row>
    <row r="664" spans="1:14" ht="23.25" customHeight="1" x14ac:dyDescent="0.25">
      <c r="A664" s="294">
        <v>322</v>
      </c>
      <c r="B664" s="294" t="s">
        <v>70</v>
      </c>
      <c r="C664" s="294"/>
      <c r="D664" s="298">
        <f>SUM(D665)</f>
        <v>663.6</v>
      </c>
      <c r="E664" s="276">
        <f t="shared" si="106"/>
        <v>331.8</v>
      </c>
      <c r="F664" s="298">
        <f>SUM(F665)</f>
        <v>0</v>
      </c>
      <c r="G664" s="298">
        <f>G665</f>
        <v>700</v>
      </c>
      <c r="H664" s="195">
        <f t="shared" si="107"/>
        <v>350</v>
      </c>
      <c r="I664" s="298">
        <f>I665</f>
        <v>1664</v>
      </c>
      <c r="J664" s="298">
        <f>J665</f>
        <v>1663.82</v>
      </c>
      <c r="K664" s="612">
        <f t="shared" si="108"/>
        <v>99.989182692307693</v>
      </c>
      <c r="L664" s="7"/>
      <c r="M664" s="539"/>
      <c r="N664" s="8"/>
    </row>
    <row r="665" spans="1:14" ht="18" x14ac:dyDescent="0.25">
      <c r="A665" s="81">
        <v>3224</v>
      </c>
      <c r="B665" s="489" t="s">
        <v>74</v>
      </c>
      <c r="C665" s="81"/>
      <c r="D665" s="17">
        <v>663.6</v>
      </c>
      <c r="E665" s="236">
        <f t="shared" si="106"/>
        <v>331.8</v>
      </c>
      <c r="F665" s="17">
        <v>0</v>
      </c>
      <c r="G665" s="17">
        <v>700</v>
      </c>
      <c r="H665" s="236">
        <f t="shared" si="107"/>
        <v>350</v>
      </c>
      <c r="I665" s="17">
        <v>1664</v>
      </c>
      <c r="J665" s="17">
        <v>1663.82</v>
      </c>
      <c r="K665" s="484">
        <f t="shared" si="108"/>
        <v>99.989182692307693</v>
      </c>
      <c r="L665" s="7"/>
      <c r="M665" s="539"/>
      <c r="N665" s="8"/>
    </row>
    <row r="666" spans="1:14" x14ac:dyDescent="0.25">
      <c r="A666" s="294">
        <v>323</v>
      </c>
      <c r="B666" s="294" t="s">
        <v>77</v>
      </c>
      <c r="C666" s="81"/>
      <c r="D666" s="17"/>
      <c r="E666" s="236"/>
      <c r="F666" s="192">
        <v>0</v>
      </c>
      <c r="G666" s="192">
        <f>G667</f>
        <v>4000</v>
      </c>
      <c r="H666" s="195">
        <f t="shared" si="107"/>
        <v>2000</v>
      </c>
      <c r="I666" s="192">
        <f>I667</f>
        <v>500</v>
      </c>
      <c r="J666" s="298">
        <f>J667</f>
        <v>315</v>
      </c>
      <c r="K666" s="612">
        <f t="shared" si="108"/>
        <v>63</v>
      </c>
      <c r="L666" s="7"/>
      <c r="M666" s="539"/>
      <c r="N666" s="8"/>
    </row>
    <row r="667" spans="1:14" x14ac:dyDescent="0.25">
      <c r="A667" s="81">
        <v>3232</v>
      </c>
      <c r="B667" s="81" t="s">
        <v>79</v>
      </c>
      <c r="C667" s="81"/>
      <c r="D667" s="17"/>
      <c r="E667" s="236"/>
      <c r="F667" s="17">
        <v>0</v>
      </c>
      <c r="G667" s="17">
        <v>4000</v>
      </c>
      <c r="H667" s="236">
        <f t="shared" si="107"/>
        <v>2000</v>
      </c>
      <c r="I667" s="17">
        <v>500</v>
      </c>
      <c r="J667" s="17">
        <v>315</v>
      </c>
      <c r="K667" s="484">
        <f t="shared" si="108"/>
        <v>63</v>
      </c>
      <c r="L667" s="7"/>
      <c r="M667" s="539"/>
      <c r="N667" s="8"/>
    </row>
    <row r="668" spans="1:14" ht="21.75" customHeight="1" x14ac:dyDescent="0.25">
      <c r="A668" s="14">
        <v>4</v>
      </c>
      <c r="B668" s="14" t="s">
        <v>217</v>
      </c>
      <c r="C668" s="81"/>
      <c r="D668" s="17"/>
      <c r="E668" s="236"/>
      <c r="F668" s="17"/>
      <c r="G668" s="17"/>
      <c r="H668" s="236"/>
      <c r="I668" s="129">
        <f>I669</f>
        <v>657</v>
      </c>
      <c r="J668" s="129">
        <f>J669</f>
        <v>797.4</v>
      </c>
      <c r="K668" s="611">
        <f t="shared" si="108"/>
        <v>121.36986301369863</v>
      </c>
      <c r="L668" s="538"/>
      <c r="M668" s="537"/>
      <c r="N668" s="8"/>
    </row>
    <row r="669" spans="1:14" ht="18" x14ac:dyDescent="0.25">
      <c r="A669" s="83">
        <v>42</v>
      </c>
      <c r="B669" s="487" t="s">
        <v>222</v>
      </c>
      <c r="C669" s="81"/>
      <c r="D669" s="17"/>
      <c r="E669" s="236"/>
      <c r="F669" s="17"/>
      <c r="G669" s="17"/>
      <c r="H669" s="236"/>
      <c r="I669" s="198">
        <f>I670+I672</f>
        <v>657</v>
      </c>
      <c r="J669" s="198">
        <f>J670+J672</f>
        <v>797.4</v>
      </c>
      <c r="K669" s="610">
        <f t="shared" si="108"/>
        <v>121.36986301369863</v>
      </c>
      <c r="L669" s="538"/>
      <c r="M669" s="537"/>
      <c r="N669" s="8"/>
    </row>
    <row r="670" spans="1:14" x14ac:dyDescent="0.25">
      <c r="A670" s="294">
        <v>421</v>
      </c>
      <c r="B670" s="294" t="s">
        <v>372</v>
      </c>
      <c r="C670" s="81"/>
      <c r="D670" s="17"/>
      <c r="E670" s="236"/>
      <c r="F670" s="17"/>
      <c r="G670" s="17"/>
      <c r="H670" s="236"/>
      <c r="I670" s="192">
        <f>I671</f>
        <v>0</v>
      </c>
      <c r="J670" s="298">
        <f>J671</f>
        <v>0</v>
      </c>
      <c r="K670" s="627">
        <v>0</v>
      </c>
      <c r="L670" s="7"/>
      <c r="M670" s="539"/>
      <c r="N670" s="8"/>
    </row>
    <row r="671" spans="1:14" x14ac:dyDescent="0.25">
      <c r="A671" s="22">
        <v>4214</v>
      </c>
      <c r="B671" s="22" t="s">
        <v>339</v>
      </c>
      <c r="C671" s="81"/>
      <c r="D671" s="17"/>
      <c r="E671" s="236"/>
      <c r="F671" s="17"/>
      <c r="G671" s="17"/>
      <c r="H671" s="236"/>
      <c r="I671" s="17">
        <v>0</v>
      </c>
      <c r="J671" s="17">
        <v>0</v>
      </c>
      <c r="K671" s="620">
        <v>0</v>
      </c>
      <c r="L671" s="7"/>
      <c r="M671" s="539"/>
      <c r="N671" s="8"/>
    </row>
    <row r="672" spans="1:14" x14ac:dyDescent="0.25">
      <c r="A672" s="294">
        <v>422</v>
      </c>
      <c r="B672" s="294" t="s">
        <v>118</v>
      </c>
      <c r="C672" s="216"/>
      <c r="D672" s="192"/>
      <c r="E672" s="195"/>
      <c r="F672" s="192"/>
      <c r="G672" s="192"/>
      <c r="H672" s="195"/>
      <c r="I672" s="192">
        <f>I673</f>
        <v>657</v>
      </c>
      <c r="J672" s="192">
        <f>J673</f>
        <v>797.4</v>
      </c>
      <c r="K672" s="612">
        <f t="shared" si="108"/>
        <v>121.36986301369863</v>
      </c>
      <c r="L672" s="7"/>
      <c r="M672" s="539"/>
      <c r="N672" s="8"/>
    </row>
    <row r="673" spans="1:14" x14ac:dyDescent="0.25">
      <c r="A673" s="81">
        <v>4227</v>
      </c>
      <c r="B673" s="81" t="s">
        <v>123</v>
      </c>
      <c r="C673" s="81"/>
      <c r="D673" s="17"/>
      <c r="E673" s="236"/>
      <c r="F673" s="17"/>
      <c r="G673" s="17"/>
      <c r="H673" s="236"/>
      <c r="I673" s="17">
        <v>657</v>
      </c>
      <c r="J673" s="17">
        <v>797.4</v>
      </c>
      <c r="K673" s="484">
        <f t="shared" si="108"/>
        <v>121.36986301369863</v>
      </c>
      <c r="L673" s="7"/>
      <c r="M673" s="539"/>
      <c r="N673" s="8"/>
    </row>
    <row r="674" spans="1:14" ht="30" customHeight="1" x14ac:dyDescent="0.25">
      <c r="A674" s="665"/>
      <c r="B674" s="665"/>
      <c r="C674" s="665"/>
      <c r="D674" s="665"/>
      <c r="E674" s="665"/>
      <c r="F674" s="665"/>
      <c r="G674" s="665"/>
      <c r="H674" s="665"/>
      <c r="I674" s="665"/>
      <c r="J674" s="665"/>
      <c r="K674" s="665"/>
      <c r="L674" s="666"/>
      <c r="M674" s="666"/>
      <c r="N674" s="8"/>
    </row>
    <row r="675" spans="1:14" ht="35.1" customHeight="1" x14ac:dyDescent="0.25">
      <c r="A675" s="438" t="s">
        <v>493</v>
      </c>
      <c r="B675" s="439" t="s">
        <v>242</v>
      </c>
      <c r="C675" s="438">
        <v>103</v>
      </c>
      <c r="D675" s="428" t="e">
        <f>D677+D690+D697</f>
        <v>#REF!</v>
      </c>
      <c r="E675" s="428" t="e">
        <f>D675/2</f>
        <v>#REF!</v>
      </c>
      <c r="F675" s="428" t="e">
        <f>F677+F690+F697</f>
        <v>#REF!</v>
      </c>
      <c r="G675" s="428" t="e">
        <f>G677+G690+G697</f>
        <v>#REF!</v>
      </c>
      <c r="H675" s="428" t="e">
        <f>H677+H690+H697</f>
        <v>#REF!</v>
      </c>
      <c r="I675" s="428">
        <f>I677+I690+I697</f>
        <v>82605</v>
      </c>
      <c r="J675" s="428">
        <f>J677+J690+J697</f>
        <v>78118.47</v>
      </c>
      <c r="K675" s="428">
        <f>J675/I675*100</f>
        <v>94.5686943889595</v>
      </c>
      <c r="L675" s="526"/>
      <c r="M675" s="527"/>
      <c r="N675" s="8"/>
    </row>
    <row r="676" spans="1:14" ht="29.25" customHeight="1" x14ac:dyDescent="0.25">
      <c r="A676" s="667"/>
      <c r="B676" s="668"/>
      <c r="C676" s="668"/>
      <c r="D676" s="668"/>
      <c r="E676" s="668"/>
      <c r="F676" s="668"/>
      <c r="G676" s="668"/>
      <c r="H676" s="668"/>
      <c r="I676" s="668"/>
      <c r="J676" s="668"/>
      <c r="K676" s="668"/>
      <c r="L676" s="669"/>
      <c r="M676" s="670"/>
      <c r="N676" s="8"/>
    </row>
    <row r="677" spans="1:14" ht="30" customHeight="1" x14ac:dyDescent="0.25">
      <c r="A677" s="440" t="s">
        <v>243</v>
      </c>
      <c r="B677" s="425" t="s">
        <v>300</v>
      </c>
      <c r="C677" s="430" t="s">
        <v>243</v>
      </c>
      <c r="D677" s="426" t="e">
        <f>#REF!+D684</f>
        <v>#REF!</v>
      </c>
      <c r="E677" s="426" t="e">
        <f>D677/2</f>
        <v>#REF!</v>
      </c>
      <c r="F677" s="426" t="e">
        <f>#REF!+F678+F684</f>
        <v>#REF!</v>
      </c>
      <c r="G677" s="426" t="e">
        <f>#REF!+G678+G684</f>
        <v>#REF!</v>
      </c>
      <c r="H677" s="426" t="e">
        <f>G677/2</f>
        <v>#REF!</v>
      </c>
      <c r="I677" s="426">
        <f>I678+I684</f>
        <v>70395</v>
      </c>
      <c r="J677" s="470">
        <f>J678+J684</f>
        <v>66901.31</v>
      </c>
      <c r="K677" s="470">
        <f>J677/I677*100</f>
        <v>95.0370196746928</v>
      </c>
      <c r="L677" s="533"/>
      <c r="M677" s="534"/>
      <c r="N677" s="99"/>
    </row>
    <row r="678" spans="1:14" ht="30" customHeight="1" x14ac:dyDescent="0.25">
      <c r="A678" s="618" t="s">
        <v>336</v>
      </c>
      <c r="B678" s="619" t="s">
        <v>341</v>
      </c>
      <c r="C678" s="626"/>
      <c r="D678" s="481">
        <f>D679</f>
        <v>0</v>
      </c>
      <c r="E678" s="481">
        <f t="shared" ref="E678:E688" si="110">D678/2</f>
        <v>0</v>
      </c>
      <c r="F678" s="481">
        <f>F679</f>
        <v>1321.4</v>
      </c>
      <c r="G678" s="481">
        <f>G679</f>
        <v>3900</v>
      </c>
      <c r="H678" s="481">
        <f t="shared" ref="H678:H688" si="111">G678/2</f>
        <v>1950</v>
      </c>
      <c r="I678" s="481">
        <f t="shared" ref="I678:J680" si="112">I679</f>
        <v>68100</v>
      </c>
      <c r="J678" s="481">
        <f t="shared" si="112"/>
        <v>64606.31</v>
      </c>
      <c r="K678" s="481">
        <f t="shared" ref="K678:K688" si="113">J678/I678*100</f>
        <v>94.869765051395007</v>
      </c>
      <c r="L678" s="533"/>
      <c r="M678" s="534"/>
      <c r="N678" s="8"/>
    </row>
    <row r="679" spans="1:14" x14ac:dyDescent="0.25">
      <c r="A679" s="14">
        <v>3</v>
      </c>
      <c r="B679" s="14" t="s">
        <v>2</v>
      </c>
      <c r="C679" s="14"/>
      <c r="D679" s="209">
        <f>D680</f>
        <v>0</v>
      </c>
      <c r="E679" s="209">
        <f t="shared" si="110"/>
        <v>0</v>
      </c>
      <c r="F679" s="129">
        <f>F680</f>
        <v>1321.4</v>
      </c>
      <c r="G679" s="129">
        <f>SUM(G680)</f>
        <v>3900</v>
      </c>
      <c r="H679" s="129">
        <f t="shared" si="111"/>
        <v>1950</v>
      </c>
      <c r="I679" s="129">
        <f t="shared" si="112"/>
        <v>68100</v>
      </c>
      <c r="J679" s="129">
        <f t="shared" si="112"/>
        <v>64606.31</v>
      </c>
      <c r="K679" s="611">
        <f t="shared" si="113"/>
        <v>94.869765051395007</v>
      </c>
      <c r="L679" s="538"/>
      <c r="M679" s="537"/>
      <c r="N679" s="8"/>
    </row>
    <row r="680" spans="1:14" x14ac:dyDescent="0.25">
      <c r="A680" s="83">
        <v>32</v>
      </c>
      <c r="B680" s="83" t="s">
        <v>212</v>
      </c>
      <c r="C680" s="201"/>
      <c r="D680" s="198">
        <f>SUM(D681)</f>
        <v>0</v>
      </c>
      <c r="E680" s="198">
        <f t="shared" si="110"/>
        <v>0</v>
      </c>
      <c r="F680" s="198">
        <f>SUM(F681)</f>
        <v>1321.4</v>
      </c>
      <c r="G680" s="198">
        <f>SUM(G681)</f>
        <v>3900</v>
      </c>
      <c r="H680" s="198">
        <f t="shared" si="111"/>
        <v>1950</v>
      </c>
      <c r="I680" s="198">
        <f t="shared" si="112"/>
        <v>68100</v>
      </c>
      <c r="J680" s="198">
        <f t="shared" si="112"/>
        <v>64606.31</v>
      </c>
      <c r="K680" s="610">
        <f t="shared" si="113"/>
        <v>94.869765051395007</v>
      </c>
      <c r="L680" s="538"/>
      <c r="M680" s="537"/>
      <c r="N680" s="8"/>
    </row>
    <row r="681" spans="1:14" x14ac:dyDescent="0.25">
      <c r="A681" s="294">
        <v>323</v>
      </c>
      <c r="B681" s="294" t="s">
        <v>77</v>
      </c>
      <c r="C681" s="294"/>
      <c r="D681" s="298">
        <f>SUM(D683)</f>
        <v>0</v>
      </c>
      <c r="E681" s="276">
        <f t="shared" si="110"/>
        <v>0</v>
      </c>
      <c r="F681" s="298">
        <f>SUM(F683)</f>
        <v>1321.4</v>
      </c>
      <c r="G681" s="298">
        <f>G683</f>
        <v>3900</v>
      </c>
      <c r="H681" s="195">
        <f t="shared" si="111"/>
        <v>1950</v>
      </c>
      <c r="I681" s="298">
        <f>SUM(I682:I683)</f>
        <v>68100</v>
      </c>
      <c r="J681" s="298">
        <f>SUM(J682:J683)</f>
        <v>64606.31</v>
      </c>
      <c r="K681" s="612">
        <f t="shared" si="113"/>
        <v>94.869765051395007</v>
      </c>
      <c r="L681" s="7"/>
      <c r="M681" s="539"/>
      <c r="N681" s="8"/>
    </row>
    <row r="682" spans="1:14" x14ac:dyDescent="0.25">
      <c r="A682" s="81">
        <v>3232</v>
      </c>
      <c r="B682" s="81" t="s">
        <v>79</v>
      </c>
      <c r="C682" s="294"/>
      <c r="D682" s="298"/>
      <c r="E682" s="276"/>
      <c r="F682" s="298"/>
      <c r="G682" s="298"/>
      <c r="H682" s="195"/>
      <c r="I682" s="23">
        <v>12000</v>
      </c>
      <c r="J682" s="17">
        <v>7373.27</v>
      </c>
      <c r="K682" s="484">
        <f t="shared" si="113"/>
        <v>61.443916666666674</v>
      </c>
      <c r="L682" s="7"/>
      <c r="M682" s="539"/>
      <c r="N682" s="8"/>
    </row>
    <row r="683" spans="1:14" x14ac:dyDescent="0.25">
      <c r="A683" s="81">
        <v>3234</v>
      </c>
      <c r="B683" s="81" t="s">
        <v>81</v>
      </c>
      <c r="C683" s="81"/>
      <c r="D683" s="17">
        <v>0</v>
      </c>
      <c r="E683" s="236">
        <f t="shared" si="110"/>
        <v>0</v>
      </c>
      <c r="F683" s="17">
        <v>1321.4</v>
      </c>
      <c r="G683" s="17">
        <v>3900</v>
      </c>
      <c r="H683" s="236">
        <f t="shared" si="111"/>
        <v>1950</v>
      </c>
      <c r="I683" s="17">
        <v>56100</v>
      </c>
      <c r="J683" s="17">
        <v>57233.04</v>
      </c>
      <c r="K683" s="484">
        <f t="shared" si="113"/>
        <v>102.01967914438504</v>
      </c>
      <c r="L683" s="7"/>
      <c r="M683" s="539"/>
      <c r="N683" s="89"/>
    </row>
    <row r="684" spans="1:14" ht="30" customHeight="1" x14ac:dyDescent="0.25">
      <c r="A684" s="618" t="s">
        <v>343</v>
      </c>
      <c r="B684" s="619" t="s">
        <v>344</v>
      </c>
      <c r="C684" s="619"/>
      <c r="D684" s="481" t="e">
        <f>#REF!+D685</f>
        <v>#REF!</v>
      </c>
      <c r="E684" s="481" t="e">
        <f t="shared" si="110"/>
        <v>#REF!</v>
      </c>
      <c r="F684" s="481">
        <f>F685</f>
        <v>22.5</v>
      </c>
      <c r="G684" s="481">
        <f>G685</f>
        <v>0</v>
      </c>
      <c r="H684" s="481">
        <f t="shared" si="111"/>
        <v>0</v>
      </c>
      <c r="I684" s="481">
        <f t="shared" ref="I684:J687" si="114">I685</f>
        <v>2295</v>
      </c>
      <c r="J684" s="481">
        <f t="shared" si="114"/>
        <v>2295</v>
      </c>
      <c r="K684" s="481">
        <f t="shared" si="113"/>
        <v>100</v>
      </c>
      <c r="L684" s="533"/>
      <c r="M684" s="534"/>
      <c r="N684" s="89"/>
    </row>
    <row r="685" spans="1:14" ht="21.75" customHeight="1" x14ac:dyDescent="0.25">
      <c r="A685" s="14">
        <v>4</v>
      </c>
      <c r="B685" s="14" t="s">
        <v>217</v>
      </c>
      <c r="C685" s="14"/>
      <c r="D685" s="209">
        <f>D686</f>
        <v>0</v>
      </c>
      <c r="E685" s="209">
        <f t="shared" si="110"/>
        <v>0</v>
      </c>
      <c r="F685" s="129">
        <f>F686</f>
        <v>22.5</v>
      </c>
      <c r="G685" s="129">
        <f>G686</f>
        <v>0</v>
      </c>
      <c r="H685" s="129">
        <f t="shared" si="111"/>
        <v>0</v>
      </c>
      <c r="I685" s="129">
        <f t="shared" si="114"/>
        <v>2295</v>
      </c>
      <c r="J685" s="129">
        <f t="shared" si="114"/>
        <v>2295</v>
      </c>
      <c r="K685" s="611">
        <f t="shared" si="113"/>
        <v>100</v>
      </c>
      <c r="L685" s="538"/>
      <c r="M685" s="537"/>
      <c r="N685" s="89"/>
    </row>
    <row r="686" spans="1:14" ht="18" x14ac:dyDescent="0.25">
      <c r="A686" s="83">
        <v>42</v>
      </c>
      <c r="B686" s="487" t="s">
        <v>222</v>
      </c>
      <c r="C686" s="201"/>
      <c r="D686" s="198">
        <f>SUM(D687)</f>
        <v>0</v>
      </c>
      <c r="E686" s="198">
        <f t="shared" si="110"/>
        <v>0</v>
      </c>
      <c r="F686" s="198">
        <f>SUM(F687)</f>
        <v>22.5</v>
      </c>
      <c r="G686" s="198">
        <f>G687</f>
        <v>0</v>
      </c>
      <c r="H686" s="198">
        <f t="shared" si="111"/>
        <v>0</v>
      </c>
      <c r="I686" s="198">
        <f t="shared" si="114"/>
        <v>2295</v>
      </c>
      <c r="J686" s="198">
        <f t="shared" si="114"/>
        <v>2295</v>
      </c>
      <c r="K686" s="610">
        <f t="shared" si="113"/>
        <v>100</v>
      </c>
      <c r="L686" s="538"/>
      <c r="M686" s="537"/>
      <c r="N686" s="8"/>
    </row>
    <row r="687" spans="1:14" x14ac:dyDescent="0.25">
      <c r="A687" s="294">
        <v>422</v>
      </c>
      <c r="B687" s="294" t="s">
        <v>118</v>
      </c>
      <c r="C687" s="294"/>
      <c r="D687" s="298">
        <f>SUM(D688)</f>
        <v>0</v>
      </c>
      <c r="E687" s="276">
        <f t="shared" si="110"/>
        <v>0</v>
      </c>
      <c r="F687" s="298">
        <f>SUM(F688)</f>
        <v>22.5</v>
      </c>
      <c r="G687" s="298">
        <f>G688</f>
        <v>0</v>
      </c>
      <c r="H687" s="195">
        <f t="shared" si="111"/>
        <v>0</v>
      </c>
      <c r="I687" s="298">
        <f t="shared" si="114"/>
        <v>2295</v>
      </c>
      <c r="J687" s="298">
        <f t="shared" si="114"/>
        <v>2295</v>
      </c>
      <c r="K687" s="612">
        <f t="shared" si="113"/>
        <v>100</v>
      </c>
      <c r="L687" s="7"/>
      <c r="M687" s="539"/>
      <c r="N687" s="8"/>
    </row>
    <row r="688" spans="1:14" x14ac:dyDescent="0.25">
      <c r="A688" s="81">
        <v>4227</v>
      </c>
      <c r="B688" s="81" t="s">
        <v>123</v>
      </c>
      <c r="C688" s="81"/>
      <c r="D688" s="17">
        <v>0</v>
      </c>
      <c r="E688" s="236">
        <f t="shared" si="110"/>
        <v>0</v>
      </c>
      <c r="F688" s="17">
        <v>22.5</v>
      </c>
      <c r="G688" s="17">
        <v>0</v>
      </c>
      <c r="H688" s="236">
        <f t="shared" si="111"/>
        <v>0</v>
      </c>
      <c r="I688" s="17">
        <v>2295</v>
      </c>
      <c r="J688" s="17">
        <v>2295</v>
      </c>
      <c r="K688" s="484">
        <f t="shared" si="113"/>
        <v>100</v>
      </c>
      <c r="L688" s="7"/>
      <c r="M688" s="539"/>
      <c r="N688" s="8"/>
    </row>
    <row r="689" spans="1:15" ht="15" customHeight="1" x14ac:dyDescent="0.25">
      <c r="A689" s="645"/>
      <c r="B689" s="646"/>
      <c r="C689" s="646"/>
      <c r="D689" s="646"/>
      <c r="E689" s="646"/>
      <c r="F689" s="646"/>
      <c r="G689" s="646"/>
      <c r="H689" s="646"/>
      <c r="I689" s="646"/>
      <c r="J689" s="646"/>
      <c r="K689" s="646"/>
      <c r="L689" s="647"/>
      <c r="M689" s="648"/>
      <c r="N689" s="8"/>
    </row>
    <row r="690" spans="1:15" ht="30" customHeight="1" x14ac:dyDescent="0.25">
      <c r="A690" s="392" t="s">
        <v>244</v>
      </c>
      <c r="B690" s="147" t="s">
        <v>245</v>
      </c>
      <c r="C690" s="143" t="s">
        <v>244</v>
      </c>
      <c r="D690" s="144">
        <f>D691</f>
        <v>0</v>
      </c>
      <c r="E690" s="144">
        <f>D690/2</f>
        <v>0</v>
      </c>
      <c r="F690" s="144">
        <f t="shared" ref="F690:G693" si="115">F691</f>
        <v>594.51</v>
      </c>
      <c r="G690" s="144">
        <f t="shared" si="115"/>
        <v>2500</v>
      </c>
      <c r="H690" s="144">
        <f>G690/2</f>
        <v>1250</v>
      </c>
      <c r="I690" s="470">
        <f t="shared" ref="I690:J694" si="116">I691</f>
        <v>5220</v>
      </c>
      <c r="J690" s="470">
        <f t="shared" si="116"/>
        <v>4799.97</v>
      </c>
      <c r="K690" s="470">
        <f>J690/I690*100</f>
        <v>91.953448275862073</v>
      </c>
      <c r="L690" s="533"/>
      <c r="M690" s="534"/>
      <c r="N690" s="548"/>
    </row>
    <row r="691" spans="1:15" ht="30" customHeight="1" x14ac:dyDescent="0.25">
      <c r="A691" s="618" t="s">
        <v>336</v>
      </c>
      <c r="B691" s="619" t="s">
        <v>341</v>
      </c>
      <c r="C691" s="626"/>
      <c r="D691" s="481">
        <f>D692</f>
        <v>0</v>
      </c>
      <c r="E691" s="481">
        <v>0</v>
      </c>
      <c r="F691" s="481">
        <f t="shared" si="115"/>
        <v>594.51</v>
      </c>
      <c r="G691" s="481">
        <f t="shared" si="115"/>
        <v>2500</v>
      </c>
      <c r="H691" s="481">
        <f t="shared" ref="H691:H695" si="117">G691/2</f>
        <v>1250</v>
      </c>
      <c r="I691" s="481">
        <f t="shared" si="116"/>
        <v>5220</v>
      </c>
      <c r="J691" s="481">
        <f t="shared" si="116"/>
        <v>4799.97</v>
      </c>
      <c r="K691" s="481">
        <f t="shared" ref="K691:K695" si="118">J691/I691*100</f>
        <v>91.953448275862073</v>
      </c>
      <c r="L691" s="533"/>
      <c r="M691" s="534"/>
      <c r="N691" s="8"/>
    </row>
    <row r="692" spans="1:15" x14ac:dyDescent="0.25">
      <c r="A692" s="14">
        <v>3</v>
      </c>
      <c r="B692" s="14" t="s">
        <v>2</v>
      </c>
      <c r="C692" s="14"/>
      <c r="D692" s="209">
        <f>D693</f>
        <v>0</v>
      </c>
      <c r="E692" s="209">
        <v>0</v>
      </c>
      <c r="F692" s="129">
        <f t="shared" si="115"/>
        <v>594.51</v>
      </c>
      <c r="G692" s="129">
        <f t="shared" si="115"/>
        <v>2500</v>
      </c>
      <c r="H692" s="129">
        <f t="shared" si="117"/>
        <v>1250</v>
      </c>
      <c r="I692" s="129">
        <f t="shared" si="116"/>
        <v>5220</v>
      </c>
      <c r="J692" s="129">
        <f t="shared" si="116"/>
        <v>4799.97</v>
      </c>
      <c r="K692" s="611">
        <f t="shared" si="118"/>
        <v>91.953448275862073</v>
      </c>
      <c r="L692" s="538"/>
      <c r="M692" s="537"/>
      <c r="N692" s="8"/>
    </row>
    <row r="693" spans="1:15" x14ac:dyDescent="0.25">
      <c r="A693" s="83">
        <v>32</v>
      </c>
      <c r="B693" s="83" t="s">
        <v>212</v>
      </c>
      <c r="C693" s="201"/>
      <c r="D693" s="198">
        <f>D694</f>
        <v>0</v>
      </c>
      <c r="E693" s="198">
        <v>0</v>
      </c>
      <c r="F693" s="198">
        <f t="shared" si="115"/>
        <v>594.51</v>
      </c>
      <c r="G693" s="198">
        <f t="shared" si="115"/>
        <v>2500</v>
      </c>
      <c r="H693" s="198">
        <f t="shared" si="117"/>
        <v>1250</v>
      </c>
      <c r="I693" s="198">
        <f t="shared" si="116"/>
        <v>5220</v>
      </c>
      <c r="J693" s="198">
        <f t="shared" si="116"/>
        <v>4799.97</v>
      </c>
      <c r="K693" s="610">
        <f t="shared" si="118"/>
        <v>91.953448275862073</v>
      </c>
      <c r="L693" s="538"/>
      <c r="M693" s="537"/>
      <c r="N693" s="8"/>
    </row>
    <row r="694" spans="1:15" x14ac:dyDescent="0.25">
      <c r="A694" s="294">
        <v>323</v>
      </c>
      <c r="B694" s="294" t="s">
        <v>77</v>
      </c>
      <c r="C694" s="294"/>
      <c r="D694" s="298">
        <f>SUM(D695)</f>
        <v>0</v>
      </c>
      <c r="E694" s="298">
        <v>0</v>
      </c>
      <c r="F694" s="298">
        <f>SUM(F695)</f>
        <v>594.51</v>
      </c>
      <c r="G694" s="298">
        <f>G695</f>
        <v>2500</v>
      </c>
      <c r="H694" s="195">
        <f t="shared" si="117"/>
        <v>1250</v>
      </c>
      <c r="I694" s="298">
        <f t="shared" si="116"/>
        <v>5220</v>
      </c>
      <c r="J694" s="298">
        <f t="shared" si="116"/>
        <v>4799.97</v>
      </c>
      <c r="K694" s="612">
        <f t="shared" si="118"/>
        <v>91.953448275862073</v>
      </c>
      <c r="L694" s="7"/>
      <c r="M694" s="539"/>
      <c r="N694" s="8"/>
    </row>
    <row r="695" spans="1:15" x14ac:dyDescent="0.25">
      <c r="A695" s="81">
        <v>3234</v>
      </c>
      <c r="B695" s="81" t="s">
        <v>81</v>
      </c>
      <c r="C695" s="81"/>
      <c r="D695" s="17">
        <v>0</v>
      </c>
      <c r="E695" s="17">
        <v>0</v>
      </c>
      <c r="F695" s="17">
        <v>594.51</v>
      </c>
      <c r="G695" s="17">
        <v>2500</v>
      </c>
      <c r="H695" s="236">
        <f t="shared" si="117"/>
        <v>1250</v>
      </c>
      <c r="I695" s="17">
        <v>5220</v>
      </c>
      <c r="J695" s="17">
        <v>4799.97</v>
      </c>
      <c r="K695" s="484">
        <f t="shared" si="118"/>
        <v>91.953448275862073</v>
      </c>
      <c r="L695" s="7"/>
      <c r="M695" s="539"/>
      <c r="N695" s="8"/>
    </row>
    <row r="696" spans="1:15" ht="15" customHeight="1" x14ac:dyDescent="0.25">
      <c r="A696" s="645"/>
      <c r="B696" s="646"/>
      <c r="C696" s="646"/>
      <c r="D696" s="646"/>
      <c r="E696" s="646"/>
      <c r="F696" s="646"/>
      <c r="G696" s="646"/>
      <c r="H696" s="646"/>
      <c r="I696" s="646"/>
      <c r="J696" s="646"/>
      <c r="K696" s="646"/>
      <c r="L696" s="647"/>
      <c r="M696" s="648"/>
      <c r="N696" s="8"/>
    </row>
    <row r="697" spans="1:15" ht="33.75" x14ac:dyDescent="0.25">
      <c r="A697" s="424" t="s">
        <v>246</v>
      </c>
      <c r="B697" s="490" t="s">
        <v>301</v>
      </c>
      <c r="C697" s="143" t="s">
        <v>246</v>
      </c>
      <c r="D697" s="144" t="e">
        <f>D698</f>
        <v>#REF!</v>
      </c>
      <c r="E697" s="144" t="e">
        <f>D697/2</f>
        <v>#REF!</v>
      </c>
      <c r="F697" s="144" t="e">
        <f t="shared" ref="F697:G699" si="119">F698</f>
        <v>#REF!</v>
      </c>
      <c r="G697" s="144" t="e">
        <f t="shared" si="119"/>
        <v>#REF!</v>
      </c>
      <c r="H697" s="144">
        <f>H698</f>
        <v>0</v>
      </c>
      <c r="I697" s="426">
        <f>I698+I703</f>
        <v>6990</v>
      </c>
      <c r="J697" s="470">
        <f>J698+J703</f>
        <v>6417.1900000000005</v>
      </c>
      <c r="K697" s="470">
        <f>J697/I697*100</f>
        <v>91.805293276108728</v>
      </c>
      <c r="L697" s="533"/>
      <c r="M697" s="534"/>
      <c r="N697" s="99"/>
    </row>
    <row r="698" spans="1:15" ht="30" customHeight="1" x14ac:dyDescent="0.25">
      <c r="A698" s="607" t="s">
        <v>335</v>
      </c>
      <c r="B698" s="608" t="s">
        <v>342</v>
      </c>
      <c r="C698" s="624"/>
      <c r="D698" s="625" t="e">
        <f>D699</f>
        <v>#REF!</v>
      </c>
      <c r="E698" s="481" t="e">
        <f t="shared" ref="E698:E702" si="120">D698/2</f>
        <v>#REF!</v>
      </c>
      <c r="F698" s="625" t="e">
        <f t="shared" si="119"/>
        <v>#REF!</v>
      </c>
      <c r="G698" s="625" t="e">
        <f t="shared" si="119"/>
        <v>#REF!</v>
      </c>
      <c r="H698" s="625">
        <f>H699</f>
        <v>0</v>
      </c>
      <c r="I698" s="625">
        <f t="shared" ref="I698:J701" si="121">I699</f>
        <v>3000</v>
      </c>
      <c r="J698" s="481">
        <f t="shared" si="121"/>
        <v>2427.08</v>
      </c>
      <c r="K698" s="481">
        <f t="shared" ref="K698:K707" si="122">J698/I698*100</f>
        <v>80.902666666666661</v>
      </c>
      <c r="L698" s="535"/>
      <c r="M698" s="534"/>
      <c r="N698" s="8"/>
      <c r="O698" s="251"/>
    </row>
    <row r="699" spans="1:15" x14ac:dyDescent="0.25">
      <c r="A699" s="14">
        <v>3</v>
      </c>
      <c r="B699" s="14" t="s">
        <v>2</v>
      </c>
      <c r="C699" s="14"/>
      <c r="D699" s="209" t="e">
        <f>D700</f>
        <v>#REF!</v>
      </c>
      <c r="E699" s="209" t="e">
        <f t="shared" si="120"/>
        <v>#REF!</v>
      </c>
      <c r="F699" s="129" t="e">
        <f t="shared" si="119"/>
        <v>#REF!</v>
      </c>
      <c r="G699" s="129" t="e">
        <f t="shared" si="119"/>
        <v>#REF!</v>
      </c>
      <c r="H699" s="129">
        <v>0</v>
      </c>
      <c r="I699" s="129">
        <f t="shared" si="121"/>
        <v>3000</v>
      </c>
      <c r="J699" s="129">
        <f t="shared" si="121"/>
        <v>2427.08</v>
      </c>
      <c r="K699" s="611">
        <f t="shared" si="122"/>
        <v>80.902666666666661</v>
      </c>
      <c r="L699" s="538"/>
      <c r="M699" s="537"/>
      <c r="N699" s="8"/>
    </row>
    <row r="700" spans="1:15" x14ac:dyDescent="0.25">
      <c r="A700" s="83">
        <v>32</v>
      </c>
      <c r="B700" s="83" t="s">
        <v>212</v>
      </c>
      <c r="C700" s="201"/>
      <c r="D700" s="198" t="e">
        <f>#REF!+D701</f>
        <v>#REF!</v>
      </c>
      <c r="E700" s="198" t="e">
        <f t="shared" si="120"/>
        <v>#REF!</v>
      </c>
      <c r="F700" s="198" t="e">
        <f>F701+#REF!</f>
        <v>#REF!</v>
      </c>
      <c r="G700" s="198" t="e">
        <f>#REF!+G701</f>
        <v>#REF!</v>
      </c>
      <c r="H700" s="198">
        <v>0</v>
      </c>
      <c r="I700" s="198">
        <f t="shared" si="121"/>
        <v>3000</v>
      </c>
      <c r="J700" s="198">
        <f t="shared" si="121"/>
        <v>2427.08</v>
      </c>
      <c r="K700" s="610">
        <f t="shared" si="122"/>
        <v>80.902666666666661</v>
      </c>
      <c r="L700" s="538"/>
      <c r="M700" s="538"/>
      <c r="N700" s="8"/>
    </row>
    <row r="701" spans="1:15" x14ac:dyDescent="0.25">
      <c r="A701" s="294">
        <v>329</v>
      </c>
      <c r="B701" s="294" t="s">
        <v>87</v>
      </c>
      <c r="C701" s="294"/>
      <c r="D701" s="298">
        <f>SUM(D702)</f>
        <v>0</v>
      </c>
      <c r="E701" s="276">
        <f t="shared" si="120"/>
        <v>0</v>
      </c>
      <c r="F701" s="298">
        <f>SUM(F702)</f>
        <v>3993.63</v>
      </c>
      <c r="G701" s="298">
        <f>G702</f>
        <v>0</v>
      </c>
      <c r="H701" s="298">
        <v>0</v>
      </c>
      <c r="I701" s="298">
        <f t="shared" si="121"/>
        <v>3000</v>
      </c>
      <c r="J701" s="298">
        <f t="shared" si="121"/>
        <v>2427.08</v>
      </c>
      <c r="K701" s="627">
        <f t="shared" si="122"/>
        <v>80.902666666666661</v>
      </c>
      <c r="L701" s="7"/>
      <c r="M701" s="539"/>
      <c r="N701" s="8"/>
    </row>
    <row r="702" spans="1:15" x14ac:dyDescent="0.25">
      <c r="A702" s="81">
        <v>3295</v>
      </c>
      <c r="B702" s="81" t="s">
        <v>92</v>
      </c>
      <c r="C702" s="81"/>
      <c r="D702" s="17">
        <v>0</v>
      </c>
      <c r="E702" s="236">
        <f t="shared" si="120"/>
        <v>0</v>
      </c>
      <c r="F702" s="17">
        <v>3993.63</v>
      </c>
      <c r="G702" s="17">
        <v>0</v>
      </c>
      <c r="H702" s="17">
        <v>0</v>
      </c>
      <c r="I702" s="17">
        <v>3000</v>
      </c>
      <c r="J702" s="17">
        <v>2427.08</v>
      </c>
      <c r="K702" s="620">
        <f t="shared" si="122"/>
        <v>80.902666666666661</v>
      </c>
      <c r="L702" s="7"/>
      <c r="M702" s="539"/>
      <c r="N702" s="8"/>
    </row>
    <row r="703" spans="1:15" ht="30" customHeight="1" x14ac:dyDescent="0.25">
      <c r="A703" s="618" t="s">
        <v>336</v>
      </c>
      <c r="B703" s="619" t="s">
        <v>341</v>
      </c>
      <c r="C703" s="630"/>
      <c r="D703" s="631"/>
      <c r="E703" s="632"/>
      <c r="F703" s="631"/>
      <c r="G703" s="631"/>
      <c r="H703" s="631"/>
      <c r="I703" s="481">
        <f t="shared" ref="I703:J706" si="123">I704</f>
        <v>3990</v>
      </c>
      <c r="J703" s="481">
        <f t="shared" si="123"/>
        <v>3990.11</v>
      </c>
      <c r="K703" s="481">
        <f t="shared" si="122"/>
        <v>100.00275689223056</v>
      </c>
      <c r="L703" s="533"/>
      <c r="M703" s="534"/>
      <c r="N703" s="8"/>
    </row>
    <row r="704" spans="1:15" x14ac:dyDescent="0.25">
      <c r="A704" s="14">
        <v>3</v>
      </c>
      <c r="B704" s="14" t="s">
        <v>2</v>
      </c>
      <c r="C704" s="471"/>
      <c r="D704" s="401"/>
      <c r="E704" s="402"/>
      <c r="F704" s="401"/>
      <c r="G704" s="401"/>
      <c r="H704" s="401"/>
      <c r="I704" s="129">
        <f t="shared" si="123"/>
        <v>3990</v>
      </c>
      <c r="J704" s="129">
        <f t="shared" si="123"/>
        <v>3990.11</v>
      </c>
      <c r="K704" s="611">
        <f t="shared" si="122"/>
        <v>100.00275689223056</v>
      </c>
      <c r="L704" s="538"/>
      <c r="M704" s="537"/>
      <c r="N704" s="8"/>
    </row>
    <row r="705" spans="1:14" x14ac:dyDescent="0.25">
      <c r="A705" s="83">
        <v>32</v>
      </c>
      <c r="B705" s="83" t="s">
        <v>212</v>
      </c>
      <c r="C705" s="471"/>
      <c r="D705" s="401"/>
      <c r="E705" s="402"/>
      <c r="F705" s="401"/>
      <c r="G705" s="401"/>
      <c r="H705" s="401"/>
      <c r="I705" s="198">
        <f t="shared" si="123"/>
        <v>3990</v>
      </c>
      <c r="J705" s="198">
        <f t="shared" si="123"/>
        <v>3990.11</v>
      </c>
      <c r="K705" s="610">
        <f t="shared" si="122"/>
        <v>100.00275689223056</v>
      </c>
      <c r="L705" s="538"/>
      <c r="M705" s="537"/>
      <c r="N705" s="8"/>
    </row>
    <row r="706" spans="1:14" x14ac:dyDescent="0.25">
      <c r="A706" s="294">
        <v>323</v>
      </c>
      <c r="B706" s="294" t="s">
        <v>77</v>
      </c>
      <c r="C706" s="471"/>
      <c r="D706" s="401"/>
      <c r="E706" s="402"/>
      <c r="F706" s="401"/>
      <c r="G706" s="401"/>
      <c r="H706" s="401"/>
      <c r="I706" s="192">
        <f t="shared" si="123"/>
        <v>3990</v>
      </c>
      <c r="J706" s="298">
        <f t="shared" si="123"/>
        <v>3990.11</v>
      </c>
      <c r="K706" s="627">
        <f t="shared" si="122"/>
        <v>100.00275689223056</v>
      </c>
      <c r="L706" s="7"/>
      <c r="M706" s="539"/>
      <c r="N706" s="8"/>
    </row>
    <row r="707" spans="1:14" x14ac:dyDescent="0.25">
      <c r="A707" s="81">
        <v>3234</v>
      </c>
      <c r="B707" s="81" t="s">
        <v>81</v>
      </c>
      <c r="C707" s="471"/>
      <c r="D707" s="401"/>
      <c r="E707" s="402"/>
      <c r="F707" s="401"/>
      <c r="G707" s="401"/>
      <c r="H707" s="401"/>
      <c r="I707" s="17">
        <v>3990</v>
      </c>
      <c r="J707" s="17">
        <v>3990.11</v>
      </c>
      <c r="K707" s="620">
        <f t="shared" si="122"/>
        <v>100.00275689223056</v>
      </c>
      <c r="L707" s="7"/>
      <c r="M707" s="539"/>
      <c r="N707" s="8"/>
    </row>
    <row r="708" spans="1:14" ht="30" customHeight="1" x14ac:dyDescent="0.25">
      <c r="A708" s="645"/>
      <c r="B708" s="646"/>
      <c r="C708" s="646"/>
      <c r="D708" s="646"/>
      <c r="E708" s="646"/>
      <c r="F708" s="646"/>
      <c r="G708" s="646"/>
      <c r="H708" s="646"/>
      <c r="I708" s="646"/>
      <c r="J708" s="646"/>
      <c r="K708" s="646"/>
      <c r="L708" s="647"/>
      <c r="M708" s="648"/>
      <c r="N708" s="8"/>
    </row>
    <row r="709" spans="1:14" ht="35.1" customHeight="1" x14ac:dyDescent="0.25">
      <c r="A709" s="438" t="s">
        <v>494</v>
      </c>
      <c r="B709" s="517" t="s">
        <v>514</v>
      </c>
      <c r="C709" s="438"/>
      <c r="D709" s="441"/>
      <c r="E709" s="428"/>
      <c r="F709" s="441"/>
      <c r="G709" s="441"/>
      <c r="H709" s="441"/>
      <c r="I709" s="441">
        <f>I711+I718+I728+I749+I759+I766+I773+I785+I800+I807+I814+I826+I834</f>
        <v>504214.23</v>
      </c>
      <c r="J709" s="441">
        <f>J711+J718+J728+J749+J759+J766+J773+J785+J800+J807+J814+J826+J834</f>
        <v>497610.69999999995</v>
      </c>
      <c r="K709" s="441">
        <f>J709/I709*100</f>
        <v>98.690332480303056</v>
      </c>
      <c r="L709" s="524"/>
      <c r="M709" s="527"/>
      <c r="N709" s="8"/>
    </row>
    <row r="710" spans="1:14" ht="24" customHeight="1" x14ac:dyDescent="0.25">
      <c r="A710" s="667"/>
      <c r="B710" s="668"/>
      <c r="C710" s="668"/>
      <c r="D710" s="668"/>
      <c r="E710" s="668"/>
      <c r="F710" s="668"/>
      <c r="G710" s="668"/>
      <c r="H710" s="668"/>
      <c r="I710" s="668"/>
      <c r="J710" s="668"/>
      <c r="K710" s="668"/>
      <c r="L710" s="669"/>
      <c r="M710" s="670"/>
      <c r="N710" s="8"/>
    </row>
    <row r="711" spans="1:14" ht="30" customHeight="1" x14ac:dyDescent="0.25">
      <c r="A711" s="424" t="s">
        <v>248</v>
      </c>
      <c r="B711" s="431" t="s">
        <v>249</v>
      </c>
      <c r="C711" s="430" t="s">
        <v>248</v>
      </c>
      <c r="D711" s="426" t="e">
        <f>D712</f>
        <v>#REF!</v>
      </c>
      <c r="E711" s="426" t="e">
        <f>D711/2</f>
        <v>#REF!</v>
      </c>
      <c r="F711" s="426" t="e">
        <f>F712</f>
        <v>#REF!</v>
      </c>
      <c r="G711" s="426" t="e">
        <f>G712</f>
        <v>#REF!</v>
      </c>
      <c r="H711" s="426" t="e">
        <f>G711/2</f>
        <v>#REF!</v>
      </c>
      <c r="I711" s="426">
        <f t="shared" ref="I711:J715" si="124">I712</f>
        <v>6650</v>
      </c>
      <c r="J711" s="470">
        <f t="shared" si="124"/>
        <v>6850</v>
      </c>
      <c r="K711" s="470">
        <f>J711/I711*100</f>
        <v>103.00751879699249</v>
      </c>
      <c r="L711" s="533"/>
      <c r="M711" s="534"/>
      <c r="N711" s="548"/>
    </row>
    <row r="712" spans="1:14" ht="30" customHeight="1" x14ac:dyDescent="0.25">
      <c r="A712" s="607" t="s">
        <v>335</v>
      </c>
      <c r="B712" s="608" t="s">
        <v>342</v>
      </c>
      <c r="C712" s="624"/>
      <c r="D712" s="625" t="e">
        <f>D713</f>
        <v>#REF!</v>
      </c>
      <c r="E712" s="481" t="e">
        <f t="shared" ref="E712:E716" si="125">D712/2</f>
        <v>#REF!</v>
      </c>
      <c r="F712" s="625" t="e">
        <f>F713</f>
        <v>#REF!</v>
      </c>
      <c r="G712" s="625" t="e">
        <f>G713</f>
        <v>#REF!</v>
      </c>
      <c r="H712" s="481" t="e">
        <f t="shared" ref="H712:H716" si="126">G712/2</f>
        <v>#REF!</v>
      </c>
      <c r="I712" s="625">
        <f t="shared" si="124"/>
        <v>6650</v>
      </c>
      <c r="J712" s="481">
        <f t="shared" si="124"/>
        <v>6850</v>
      </c>
      <c r="K712" s="481">
        <f t="shared" ref="K712:K716" si="127">J712/I712*100</f>
        <v>103.00751879699249</v>
      </c>
      <c r="L712" s="535"/>
      <c r="M712" s="534"/>
      <c r="N712" s="8"/>
    </row>
    <row r="713" spans="1:14" x14ac:dyDescent="0.25">
      <c r="A713" s="14">
        <v>3</v>
      </c>
      <c r="B713" s="14" t="s">
        <v>2</v>
      </c>
      <c r="C713" s="14"/>
      <c r="D713" s="209" t="e">
        <f>#REF!+D714</f>
        <v>#REF!</v>
      </c>
      <c r="E713" s="209" t="e">
        <f t="shared" si="125"/>
        <v>#REF!</v>
      </c>
      <c r="F713" s="129" t="e">
        <f>#REF!+F714</f>
        <v>#REF!</v>
      </c>
      <c r="G713" s="129" t="e">
        <f>#REF!+G714</f>
        <v>#REF!</v>
      </c>
      <c r="H713" s="129" t="e">
        <f t="shared" si="126"/>
        <v>#REF!</v>
      </c>
      <c r="I713" s="129">
        <f t="shared" si="124"/>
        <v>6650</v>
      </c>
      <c r="J713" s="129">
        <f t="shared" si="124"/>
        <v>6850</v>
      </c>
      <c r="K713" s="611">
        <f t="shared" si="127"/>
        <v>103.00751879699249</v>
      </c>
      <c r="L713" s="538"/>
      <c r="M713" s="537"/>
      <c r="N713" s="8"/>
    </row>
    <row r="714" spans="1:14" x14ac:dyDescent="0.25">
      <c r="A714" s="83">
        <v>38</v>
      </c>
      <c r="B714" s="83" t="s">
        <v>216</v>
      </c>
      <c r="C714" s="83"/>
      <c r="D714" s="198">
        <f>D715</f>
        <v>9759.7000000000007</v>
      </c>
      <c r="E714" s="198">
        <f t="shared" si="125"/>
        <v>4879.8500000000004</v>
      </c>
      <c r="F714" s="198">
        <f>F715</f>
        <v>2000.9</v>
      </c>
      <c r="G714" s="198">
        <f>G715</f>
        <v>7040</v>
      </c>
      <c r="H714" s="198">
        <f t="shared" si="126"/>
        <v>3520</v>
      </c>
      <c r="I714" s="198">
        <f t="shared" si="124"/>
        <v>6650</v>
      </c>
      <c r="J714" s="198">
        <f t="shared" si="124"/>
        <v>6850</v>
      </c>
      <c r="K714" s="610">
        <f t="shared" si="127"/>
        <v>103.00751879699249</v>
      </c>
      <c r="L714" s="538"/>
      <c r="M714" s="537"/>
      <c r="N714" s="8"/>
    </row>
    <row r="715" spans="1:14" x14ac:dyDescent="0.25">
      <c r="A715" s="294">
        <v>381</v>
      </c>
      <c r="B715" s="294" t="s">
        <v>47</v>
      </c>
      <c r="C715" s="294"/>
      <c r="D715" s="298">
        <f>SUM(D716)</f>
        <v>9759.7000000000007</v>
      </c>
      <c r="E715" s="276">
        <f t="shared" si="125"/>
        <v>4879.8500000000004</v>
      </c>
      <c r="F715" s="298">
        <f>SUM(F716)</f>
        <v>2000.9</v>
      </c>
      <c r="G715" s="298">
        <f>G716</f>
        <v>7040</v>
      </c>
      <c r="H715" s="195">
        <f t="shared" si="126"/>
        <v>3520</v>
      </c>
      <c r="I715" s="298">
        <f t="shared" si="124"/>
        <v>6650</v>
      </c>
      <c r="J715" s="298">
        <f t="shared" si="124"/>
        <v>6850</v>
      </c>
      <c r="K715" s="612">
        <f t="shared" si="127"/>
        <v>103.00751879699249</v>
      </c>
      <c r="L715" s="7"/>
      <c r="M715" s="539"/>
      <c r="N715" s="8"/>
    </row>
    <row r="716" spans="1:14" x14ac:dyDescent="0.25">
      <c r="A716" s="81">
        <v>3811</v>
      </c>
      <c r="B716" s="81" t="s">
        <v>110</v>
      </c>
      <c r="C716" s="81"/>
      <c r="D716" s="17">
        <v>9759.7000000000007</v>
      </c>
      <c r="E716" s="236">
        <f t="shared" si="125"/>
        <v>4879.8500000000004</v>
      </c>
      <c r="F716" s="17">
        <v>2000.9</v>
      </c>
      <c r="G716" s="17">
        <v>7040</v>
      </c>
      <c r="H716" s="236">
        <f t="shared" si="126"/>
        <v>3520</v>
      </c>
      <c r="I716" s="17">
        <v>6650</v>
      </c>
      <c r="J716" s="17">
        <v>6850</v>
      </c>
      <c r="K716" s="484">
        <f t="shared" si="127"/>
        <v>103.00751879699249</v>
      </c>
      <c r="L716" s="7"/>
      <c r="M716" s="539"/>
      <c r="N716" s="8"/>
    </row>
    <row r="717" spans="1:14" ht="24" customHeight="1" x14ac:dyDescent="0.25">
      <c r="A717" s="645"/>
      <c r="B717" s="646"/>
      <c r="C717" s="646"/>
      <c r="D717" s="646"/>
      <c r="E717" s="646"/>
      <c r="F717" s="646"/>
      <c r="G717" s="646"/>
      <c r="H717" s="646"/>
      <c r="I717" s="646"/>
      <c r="J717" s="646"/>
      <c r="K717" s="646"/>
      <c r="L717" s="647"/>
      <c r="M717" s="648"/>
      <c r="N717" s="8"/>
    </row>
    <row r="718" spans="1:14" ht="30" customHeight="1" x14ac:dyDescent="0.25">
      <c r="A718" s="424" t="s">
        <v>250</v>
      </c>
      <c r="B718" s="429" t="s">
        <v>251</v>
      </c>
      <c r="C718" s="430" t="s">
        <v>250</v>
      </c>
      <c r="D718" s="426">
        <f>D719</f>
        <v>8494.2999999999993</v>
      </c>
      <c r="E718" s="426">
        <f>D718/2</f>
        <v>4247.1499999999996</v>
      </c>
      <c r="F718" s="426">
        <f>F719</f>
        <v>5331.18</v>
      </c>
      <c r="G718" s="426">
        <f>G719</f>
        <v>32390</v>
      </c>
      <c r="H718" s="426">
        <f>G718/2</f>
        <v>16195</v>
      </c>
      <c r="I718" s="426">
        <f>I719</f>
        <v>22131</v>
      </c>
      <c r="J718" s="470">
        <f>J719</f>
        <v>21160.54</v>
      </c>
      <c r="K718" s="470">
        <f>J718/I718*100</f>
        <v>95.614929284713753</v>
      </c>
      <c r="L718" s="533"/>
      <c r="M718" s="534"/>
      <c r="N718" s="548"/>
    </row>
    <row r="719" spans="1:14" ht="30" customHeight="1" x14ac:dyDescent="0.25">
      <c r="A719" s="607" t="s">
        <v>335</v>
      </c>
      <c r="B719" s="608" t="s">
        <v>342</v>
      </c>
      <c r="C719" s="624"/>
      <c r="D719" s="625">
        <f>D720</f>
        <v>8494.2999999999993</v>
      </c>
      <c r="E719" s="481">
        <f t="shared" ref="E719:E726" si="128">D719/2</f>
        <v>4247.1499999999996</v>
      </c>
      <c r="F719" s="625">
        <f>F720</f>
        <v>5331.18</v>
      </c>
      <c r="G719" s="625">
        <f>G720</f>
        <v>32390</v>
      </c>
      <c r="H719" s="481">
        <f t="shared" ref="H719:H726" si="129">G719/2</f>
        <v>16195</v>
      </c>
      <c r="I719" s="625">
        <f>I720</f>
        <v>22131</v>
      </c>
      <c r="J719" s="481">
        <f>J720</f>
        <v>21160.54</v>
      </c>
      <c r="K719" s="481">
        <f t="shared" ref="K719:K726" si="130">J719/I719*100</f>
        <v>95.614929284713753</v>
      </c>
      <c r="L719" s="535"/>
      <c r="M719" s="534"/>
      <c r="N719" s="8"/>
    </row>
    <row r="720" spans="1:14" x14ac:dyDescent="0.25">
      <c r="A720" s="14">
        <v>3</v>
      </c>
      <c r="B720" s="14" t="s">
        <v>2</v>
      </c>
      <c r="C720" s="14"/>
      <c r="D720" s="209">
        <f>D724</f>
        <v>8494.2999999999993</v>
      </c>
      <c r="E720" s="209">
        <f t="shared" si="128"/>
        <v>4247.1499999999996</v>
      </c>
      <c r="F720" s="129">
        <f>F724</f>
        <v>5331.18</v>
      </c>
      <c r="G720" s="129">
        <f>G721+G724</f>
        <v>32390</v>
      </c>
      <c r="H720" s="129">
        <f t="shared" si="129"/>
        <v>16195</v>
      </c>
      <c r="I720" s="129">
        <f>I721+I724</f>
        <v>22131</v>
      </c>
      <c r="J720" s="129">
        <f>J721+J724</f>
        <v>21160.54</v>
      </c>
      <c r="K720" s="611">
        <f t="shared" si="130"/>
        <v>95.614929284713753</v>
      </c>
      <c r="L720" s="538"/>
      <c r="M720" s="537"/>
      <c r="N720" s="8"/>
    </row>
    <row r="721" spans="1:15" x14ac:dyDescent="0.25">
      <c r="A721" s="83">
        <v>37</v>
      </c>
      <c r="B721" s="83" t="s">
        <v>464</v>
      </c>
      <c r="C721" s="83"/>
      <c r="D721" s="53"/>
      <c r="E721" s="53"/>
      <c r="F721" s="198">
        <v>0</v>
      </c>
      <c r="G721" s="198">
        <f>G722</f>
        <v>9000</v>
      </c>
      <c r="H721" s="198">
        <f t="shared" si="129"/>
        <v>4500</v>
      </c>
      <c r="I721" s="198">
        <f>I722</f>
        <v>10290</v>
      </c>
      <c r="J721" s="198">
        <f>J722</f>
        <v>10289.1</v>
      </c>
      <c r="K721" s="610">
        <f t="shared" si="130"/>
        <v>99.991253644314867</v>
      </c>
      <c r="L721" s="538"/>
      <c r="M721" s="537"/>
      <c r="N721" s="8"/>
    </row>
    <row r="722" spans="1:15" x14ac:dyDescent="0.25">
      <c r="A722" s="216">
        <v>372</v>
      </c>
      <c r="B722" s="216" t="s">
        <v>465</v>
      </c>
      <c r="C722" s="216"/>
      <c r="D722" s="390"/>
      <c r="E722" s="390"/>
      <c r="F722" s="195">
        <v>0</v>
      </c>
      <c r="G722" s="195">
        <f>G723</f>
        <v>9000</v>
      </c>
      <c r="H722" s="195">
        <f t="shared" si="129"/>
        <v>4500</v>
      </c>
      <c r="I722" s="195">
        <f>I723</f>
        <v>10290</v>
      </c>
      <c r="J722" s="298">
        <f>J723</f>
        <v>10289.1</v>
      </c>
      <c r="K722" s="612">
        <f t="shared" si="130"/>
        <v>99.991253644314867</v>
      </c>
      <c r="L722" s="531"/>
      <c r="M722" s="539"/>
      <c r="N722" s="8"/>
    </row>
    <row r="723" spans="1:15" x14ac:dyDescent="0.25">
      <c r="A723" s="22">
        <v>3722</v>
      </c>
      <c r="B723" s="22" t="s">
        <v>466</v>
      </c>
      <c r="C723" s="22"/>
      <c r="D723" s="273"/>
      <c r="E723" s="273"/>
      <c r="F723" s="236">
        <v>0</v>
      </c>
      <c r="G723" s="236">
        <v>9000</v>
      </c>
      <c r="H723" s="236">
        <f t="shared" si="129"/>
        <v>4500</v>
      </c>
      <c r="I723" s="236">
        <v>10290</v>
      </c>
      <c r="J723" s="17">
        <v>10289.1</v>
      </c>
      <c r="K723" s="484">
        <f t="shared" si="130"/>
        <v>99.991253644314867</v>
      </c>
      <c r="L723" s="531"/>
      <c r="M723" s="539"/>
      <c r="N723" s="8"/>
    </row>
    <row r="724" spans="1:15" x14ac:dyDescent="0.25">
      <c r="A724" s="83">
        <v>38</v>
      </c>
      <c r="B724" s="83" t="s">
        <v>216</v>
      </c>
      <c r="C724" s="201"/>
      <c r="D724" s="198">
        <f>D725</f>
        <v>8494.2999999999993</v>
      </c>
      <c r="E724" s="198">
        <f t="shared" si="128"/>
        <v>4247.1499999999996</v>
      </c>
      <c r="F724" s="198">
        <f>F725</f>
        <v>5331.18</v>
      </c>
      <c r="G724" s="198">
        <f>G725</f>
        <v>23390</v>
      </c>
      <c r="H724" s="198">
        <f t="shared" si="129"/>
        <v>11695</v>
      </c>
      <c r="I724" s="198">
        <f>I725</f>
        <v>11841</v>
      </c>
      <c r="J724" s="198">
        <f>J725</f>
        <v>10871.44</v>
      </c>
      <c r="K724" s="610">
        <f t="shared" si="130"/>
        <v>91.811840216197965</v>
      </c>
      <c r="L724" s="538"/>
      <c r="M724" s="537"/>
      <c r="N724" s="8"/>
    </row>
    <row r="725" spans="1:15" x14ac:dyDescent="0.25">
      <c r="A725" s="294">
        <v>381</v>
      </c>
      <c r="B725" s="294" t="s">
        <v>47</v>
      </c>
      <c r="C725" s="294"/>
      <c r="D725" s="298">
        <f>SUM(D726)</f>
        <v>8494.2999999999993</v>
      </c>
      <c r="E725" s="276">
        <f t="shared" si="128"/>
        <v>4247.1499999999996</v>
      </c>
      <c r="F725" s="298">
        <f>SUM(F726)</f>
        <v>5331.18</v>
      </c>
      <c r="G725" s="298">
        <f>G726</f>
        <v>23390</v>
      </c>
      <c r="H725" s="195">
        <f t="shared" si="129"/>
        <v>11695</v>
      </c>
      <c r="I725" s="298">
        <f>I726</f>
        <v>11841</v>
      </c>
      <c r="J725" s="298">
        <f>J726</f>
        <v>10871.44</v>
      </c>
      <c r="K725" s="612">
        <f t="shared" si="130"/>
        <v>91.811840216197965</v>
      </c>
      <c r="L725" s="7"/>
      <c r="M725" s="539"/>
      <c r="N725" s="8"/>
    </row>
    <row r="726" spans="1:15" x14ac:dyDescent="0.25">
      <c r="A726" s="81">
        <v>3811</v>
      </c>
      <c r="B726" s="81" t="s">
        <v>110</v>
      </c>
      <c r="C726" s="81"/>
      <c r="D726" s="17">
        <v>8494.2999999999993</v>
      </c>
      <c r="E726" s="236">
        <f t="shared" si="128"/>
        <v>4247.1499999999996</v>
      </c>
      <c r="F726" s="17">
        <v>5331.18</v>
      </c>
      <c r="G726" s="17">
        <v>23390</v>
      </c>
      <c r="H726" s="236">
        <f t="shared" si="129"/>
        <v>11695</v>
      </c>
      <c r="I726" s="17">
        <v>11841</v>
      </c>
      <c r="J726" s="17">
        <v>10871.44</v>
      </c>
      <c r="K726" s="484">
        <f t="shared" si="130"/>
        <v>91.811840216197965</v>
      </c>
      <c r="L726" s="7"/>
      <c r="M726" s="539"/>
      <c r="N726" s="8"/>
    </row>
    <row r="727" spans="1:15" ht="24" customHeight="1" x14ac:dyDescent="0.25">
      <c r="A727" s="645"/>
      <c r="B727" s="646"/>
      <c r="C727" s="646"/>
      <c r="D727" s="646"/>
      <c r="E727" s="646"/>
      <c r="F727" s="646"/>
      <c r="G727" s="646"/>
      <c r="H727" s="646"/>
      <c r="I727" s="646"/>
      <c r="J727" s="646"/>
      <c r="K727" s="646"/>
      <c r="L727" s="647"/>
      <c r="M727" s="648"/>
      <c r="N727" s="8"/>
      <c r="O727" s="87"/>
    </row>
    <row r="728" spans="1:15" ht="30" customHeight="1" x14ac:dyDescent="0.25">
      <c r="A728" s="424" t="s">
        <v>252</v>
      </c>
      <c r="B728" s="429" t="s">
        <v>253</v>
      </c>
      <c r="C728" s="430" t="s">
        <v>252</v>
      </c>
      <c r="D728" s="426">
        <f>D729+D734+D739</f>
        <v>103523.9</v>
      </c>
      <c r="E728" s="426">
        <f>D728/2</f>
        <v>51761.95</v>
      </c>
      <c r="F728" s="426">
        <f>F729+F734+F739</f>
        <v>1537.04</v>
      </c>
      <c r="G728" s="426">
        <f>G729+G734+G739</f>
        <v>22830</v>
      </c>
      <c r="H728" s="426">
        <f>G728/2</f>
        <v>11415</v>
      </c>
      <c r="I728" s="426">
        <f>I729+I734+I739</f>
        <v>39797.229999999996</v>
      </c>
      <c r="J728" s="470">
        <f>J729+J734+J739</f>
        <v>39797.14</v>
      </c>
      <c r="K728" s="470">
        <f>J728/I728*100</f>
        <v>99.999773853607408</v>
      </c>
      <c r="L728" s="533"/>
      <c r="M728" s="534"/>
      <c r="N728" s="548"/>
    </row>
    <row r="729" spans="1:15" ht="30" customHeight="1" x14ac:dyDescent="0.25">
      <c r="A729" s="607" t="s">
        <v>335</v>
      </c>
      <c r="B729" s="608" t="s">
        <v>342</v>
      </c>
      <c r="C729" s="624"/>
      <c r="D729" s="625">
        <f>D730</f>
        <v>3981.7</v>
      </c>
      <c r="E729" s="481">
        <f t="shared" ref="E729:E747" si="131">D729/2</f>
        <v>1990.85</v>
      </c>
      <c r="F729" s="625">
        <f t="shared" ref="F729:G731" si="132">F730</f>
        <v>1537.04</v>
      </c>
      <c r="G729" s="625">
        <f t="shared" si="132"/>
        <v>3830</v>
      </c>
      <c r="H729" s="481">
        <f t="shared" ref="H729:H747" si="133">G729/2</f>
        <v>1915</v>
      </c>
      <c r="I729" s="625">
        <f t="shared" ref="I729:J732" si="134">I730</f>
        <v>3600</v>
      </c>
      <c r="J729" s="481">
        <f t="shared" si="134"/>
        <v>3600</v>
      </c>
      <c r="K729" s="481">
        <f t="shared" ref="K729:K747" si="135">J729/I729*100</f>
        <v>100</v>
      </c>
      <c r="L729" s="535"/>
      <c r="M729" s="534"/>
      <c r="N729" s="8"/>
    </row>
    <row r="730" spans="1:15" x14ac:dyDescent="0.25">
      <c r="A730" s="14">
        <v>3</v>
      </c>
      <c r="B730" s="14" t="s">
        <v>2</v>
      </c>
      <c r="C730" s="14"/>
      <c r="D730" s="15">
        <f>D731</f>
        <v>3981.7</v>
      </c>
      <c r="E730" s="209">
        <f t="shared" si="131"/>
        <v>1990.85</v>
      </c>
      <c r="F730" s="129">
        <f t="shared" si="132"/>
        <v>1537.04</v>
      </c>
      <c r="G730" s="129">
        <f t="shared" si="132"/>
        <v>3830</v>
      </c>
      <c r="H730" s="129">
        <f t="shared" si="133"/>
        <v>1915</v>
      </c>
      <c r="I730" s="129">
        <f t="shared" si="134"/>
        <v>3600</v>
      </c>
      <c r="J730" s="129">
        <f t="shared" si="134"/>
        <v>3600</v>
      </c>
      <c r="K730" s="611">
        <f t="shared" si="135"/>
        <v>100</v>
      </c>
      <c r="L730" s="538"/>
      <c r="M730" s="537"/>
      <c r="N730" s="8"/>
    </row>
    <row r="731" spans="1:15" x14ac:dyDescent="0.25">
      <c r="A731" s="83">
        <v>38</v>
      </c>
      <c r="B731" s="83" t="s">
        <v>216</v>
      </c>
      <c r="C731" s="201"/>
      <c r="D731" s="198">
        <f>D732</f>
        <v>3981.7</v>
      </c>
      <c r="E731" s="198">
        <f t="shared" si="131"/>
        <v>1990.85</v>
      </c>
      <c r="F731" s="198">
        <f t="shared" si="132"/>
        <v>1537.04</v>
      </c>
      <c r="G731" s="198">
        <f t="shared" si="132"/>
        <v>3830</v>
      </c>
      <c r="H731" s="198">
        <f t="shared" si="133"/>
        <v>1915</v>
      </c>
      <c r="I731" s="198">
        <f t="shared" si="134"/>
        <v>3600</v>
      </c>
      <c r="J731" s="198">
        <f t="shared" si="134"/>
        <v>3600</v>
      </c>
      <c r="K731" s="610">
        <f t="shared" si="135"/>
        <v>100</v>
      </c>
      <c r="L731" s="538"/>
      <c r="M731" s="537"/>
      <c r="N731" s="8"/>
    </row>
    <row r="732" spans="1:15" x14ac:dyDescent="0.25">
      <c r="A732" s="294">
        <v>381</v>
      </c>
      <c r="B732" s="294" t="s">
        <v>47</v>
      </c>
      <c r="C732" s="294"/>
      <c r="D732" s="298">
        <f>SUM(D733)</f>
        <v>3981.7</v>
      </c>
      <c r="E732" s="276">
        <f t="shared" si="131"/>
        <v>1990.85</v>
      </c>
      <c r="F732" s="298">
        <f>SUM(F733)</f>
        <v>1537.04</v>
      </c>
      <c r="G732" s="298">
        <f>G733</f>
        <v>3830</v>
      </c>
      <c r="H732" s="195">
        <f t="shared" si="133"/>
        <v>1915</v>
      </c>
      <c r="I732" s="298">
        <f t="shared" si="134"/>
        <v>3600</v>
      </c>
      <c r="J732" s="298">
        <f t="shared" si="134"/>
        <v>3600</v>
      </c>
      <c r="K732" s="612">
        <f t="shared" si="135"/>
        <v>100</v>
      </c>
      <c r="L732" s="7"/>
      <c r="M732" s="539"/>
      <c r="N732" s="89"/>
    </row>
    <row r="733" spans="1:15" x14ac:dyDescent="0.25">
      <c r="A733" s="81">
        <v>3811</v>
      </c>
      <c r="B733" s="81" t="s">
        <v>110</v>
      </c>
      <c r="C733" s="81"/>
      <c r="D733" s="17">
        <v>3981.7</v>
      </c>
      <c r="E733" s="236">
        <f t="shared" si="131"/>
        <v>1990.85</v>
      </c>
      <c r="F733" s="17">
        <v>1537.04</v>
      </c>
      <c r="G733" s="17">
        <v>3830</v>
      </c>
      <c r="H733" s="236">
        <f t="shared" si="133"/>
        <v>1915</v>
      </c>
      <c r="I733" s="17">
        <v>3600</v>
      </c>
      <c r="J733" s="17">
        <v>3600</v>
      </c>
      <c r="K733" s="484">
        <f t="shared" si="135"/>
        <v>100</v>
      </c>
      <c r="L733" s="7"/>
      <c r="M733" s="539"/>
      <c r="N733" s="89"/>
    </row>
    <row r="734" spans="1:15" ht="30" customHeight="1" x14ac:dyDescent="0.25">
      <c r="A734" s="618" t="s">
        <v>336</v>
      </c>
      <c r="B734" s="619" t="s">
        <v>341</v>
      </c>
      <c r="C734" s="626"/>
      <c r="D734" s="481">
        <f>D735</f>
        <v>2654.5</v>
      </c>
      <c r="E734" s="481">
        <f t="shared" si="131"/>
        <v>1327.25</v>
      </c>
      <c r="F734" s="481">
        <f t="shared" ref="F734:G736" si="136">F735</f>
        <v>0</v>
      </c>
      <c r="G734" s="481">
        <f t="shared" si="136"/>
        <v>1000</v>
      </c>
      <c r="H734" s="481">
        <f t="shared" si="133"/>
        <v>500</v>
      </c>
      <c r="I734" s="481">
        <f t="shared" ref="I734:J737" si="137">I735</f>
        <v>2702</v>
      </c>
      <c r="J734" s="481">
        <f t="shared" si="137"/>
        <v>2701.91</v>
      </c>
      <c r="K734" s="481">
        <f t="shared" si="135"/>
        <v>99.996669133974819</v>
      </c>
      <c r="L734" s="533"/>
      <c r="M734" s="534"/>
      <c r="N734" s="89"/>
    </row>
    <row r="735" spans="1:15" x14ac:dyDescent="0.25">
      <c r="A735" s="14">
        <v>4</v>
      </c>
      <c r="B735" s="14" t="s">
        <v>217</v>
      </c>
      <c r="C735" s="14"/>
      <c r="D735" s="209">
        <f>D736</f>
        <v>2654.5</v>
      </c>
      <c r="E735" s="209">
        <f t="shared" si="131"/>
        <v>1327.25</v>
      </c>
      <c r="F735" s="129">
        <f t="shared" si="136"/>
        <v>0</v>
      </c>
      <c r="G735" s="129">
        <f t="shared" si="136"/>
        <v>1000</v>
      </c>
      <c r="H735" s="129">
        <f t="shared" si="133"/>
        <v>500</v>
      </c>
      <c r="I735" s="129">
        <f t="shared" si="137"/>
        <v>2702</v>
      </c>
      <c r="J735" s="129">
        <f t="shared" si="137"/>
        <v>2701.91</v>
      </c>
      <c r="K735" s="611">
        <f t="shared" si="135"/>
        <v>99.996669133974819</v>
      </c>
      <c r="L735" s="538"/>
      <c r="M735" s="537"/>
      <c r="N735" s="89"/>
    </row>
    <row r="736" spans="1:15" ht="19.5" x14ac:dyDescent="0.25">
      <c r="A736" s="83">
        <v>42</v>
      </c>
      <c r="B736" s="55" t="s">
        <v>222</v>
      </c>
      <c r="C736" s="201"/>
      <c r="D736" s="198">
        <f>D737</f>
        <v>2654.5</v>
      </c>
      <c r="E736" s="198">
        <f t="shared" si="131"/>
        <v>1327.25</v>
      </c>
      <c r="F736" s="198">
        <f t="shared" si="136"/>
        <v>0</v>
      </c>
      <c r="G736" s="198">
        <f t="shared" si="136"/>
        <v>1000</v>
      </c>
      <c r="H736" s="198">
        <f t="shared" si="133"/>
        <v>500</v>
      </c>
      <c r="I736" s="198">
        <f t="shared" si="137"/>
        <v>2702</v>
      </c>
      <c r="J736" s="198">
        <f t="shared" si="137"/>
        <v>2701.91</v>
      </c>
      <c r="K736" s="610">
        <f t="shared" si="135"/>
        <v>99.996669133974819</v>
      </c>
      <c r="L736" s="538"/>
      <c r="M736" s="537"/>
      <c r="N736" s="89"/>
    </row>
    <row r="737" spans="1:14" x14ac:dyDescent="0.25">
      <c r="A737" s="294">
        <v>421</v>
      </c>
      <c r="B737" s="294" t="s">
        <v>114</v>
      </c>
      <c r="C737" s="294"/>
      <c r="D737" s="298">
        <f>SUM(D738)</f>
        <v>2654.5</v>
      </c>
      <c r="E737" s="276">
        <f t="shared" si="131"/>
        <v>1327.25</v>
      </c>
      <c r="F737" s="298">
        <f>SUM(F738)</f>
        <v>0</v>
      </c>
      <c r="G737" s="298">
        <f>G738</f>
        <v>1000</v>
      </c>
      <c r="H737" s="195">
        <f t="shared" si="133"/>
        <v>500</v>
      </c>
      <c r="I737" s="298">
        <f t="shared" si="137"/>
        <v>2702</v>
      </c>
      <c r="J737" s="298">
        <f t="shared" si="137"/>
        <v>2701.91</v>
      </c>
      <c r="K737" s="612">
        <f t="shared" si="135"/>
        <v>99.996669133974819</v>
      </c>
      <c r="L737" s="7"/>
      <c r="M737" s="539"/>
      <c r="N737" s="89"/>
    </row>
    <row r="738" spans="1:14" x14ac:dyDescent="0.25">
      <c r="A738" s="81">
        <v>4212</v>
      </c>
      <c r="B738" s="81" t="s">
        <v>115</v>
      </c>
      <c r="C738" s="81"/>
      <c r="D738" s="17">
        <v>2654.5</v>
      </c>
      <c r="E738" s="236">
        <f t="shared" si="131"/>
        <v>1327.25</v>
      </c>
      <c r="F738" s="17">
        <v>0</v>
      </c>
      <c r="G738" s="17">
        <v>1000</v>
      </c>
      <c r="H738" s="236">
        <f t="shared" si="133"/>
        <v>500</v>
      </c>
      <c r="I738" s="17">
        <v>2702</v>
      </c>
      <c r="J738" s="17">
        <v>2701.91</v>
      </c>
      <c r="K738" s="484">
        <f t="shared" si="135"/>
        <v>99.996669133974819</v>
      </c>
      <c r="L738" s="7"/>
      <c r="M738" s="539"/>
      <c r="N738" s="89"/>
    </row>
    <row r="739" spans="1:14" ht="30" customHeight="1" x14ac:dyDescent="0.25">
      <c r="A739" s="607" t="s">
        <v>337</v>
      </c>
      <c r="B739" s="608" t="s">
        <v>340</v>
      </c>
      <c r="C739" s="624"/>
      <c r="D739" s="625">
        <f>D744</f>
        <v>96887.7</v>
      </c>
      <c r="E739" s="481">
        <f t="shared" si="131"/>
        <v>48443.85</v>
      </c>
      <c r="F739" s="625">
        <f>F744</f>
        <v>0</v>
      </c>
      <c r="G739" s="625">
        <f>G740+G744</f>
        <v>18000</v>
      </c>
      <c r="H739" s="481">
        <f t="shared" si="133"/>
        <v>9000</v>
      </c>
      <c r="I739" s="625">
        <f>I740+I744</f>
        <v>33495.229999999996</v>
      </c>
      <c r="J739" s="481">
        <f>J740+J744</f>
        <v>33495.229999999996</v>
      </c>
      <c r="K739" s="481">
        <f t="shared" si="135"/>
        <v>100</v>
      </c>
      <c r="L739" s="535"/>
      <c r="M739" s="534"/>
      <c r="N739" s="89"/>
    </row>
    <row r="740" spans="1:14" x14ac:dyDescent="0.25">
      <c r="A740" s="14">
        <v>3</v>
      </c>
      <c r="B740" s="14" t="s">
        <v>2</v>
      </c>
      <c r="C740" s="389"/>
      <c r="D740" s="210"/>
      <c r="E740" s="209"/>
      <c r="F740" s="400">
        <v>0</v>
      </c>
      <c r="G740" s="400">
        <f>G741</f>
        <v>8000</v>
      </c>
      <c r="H740" s="129">
        <f t="shared" si="133"/>
        <v>4000</v>
      </c>
      <c r="I740" s="400">
        <f t="shared" ref="I740:J742" si="138">I741</f>
        <v>15000</v>
      </c>
      <c r="J740" s="129">
        <f t="shared" si="138"/>
        <v>15000</v>
      </c>
      <c r="K740" s="611">
        <f t="shared" si="135"/>
        <v>100</v>
      </c>
      <c r="L740" s="549"/>
      <c r="M740" s="537"/>
      <c r="N740" s="89"/>
    </row>
    <row r="741" spans="1:14" x14ac:dyDescent="0.25">
      <c r="A741" s="83">
        <v>32</v>
      </c>
      <c r="B741" s="83" t="s">
        <v>212</v>
      </c>
      <c r="C741" s="14"/>
      <c r="D741" s="15"/>
      <c r="E741" s="209"/>
      <c r="F741" s="11">
        <v>0</v>
      </c>
      <c r="G741" s="11">
        <f>G742</f>
        <v>8000</v>
      </c>
      <c r="H741" s="198">
        <f t="shared" si="133"/>
        <v>4000</v>
      </c>
      <c r="I741" s="198">
        <f t="shared" si="138"/>
        <v>15000</v>
      </c>
      <c r="J741" s="198">
        <f t="shared" si="138"/>
        <v>15000</v>
      </c>
      <c r="K741" s="610">
        <f t="shared" si="135"/>
        <v>100</v>
      </c>
      <c r="L741" s="538"/>
      <c r="M741" s="537"/>
      <c r="N741" s="89"/>
    </row>
    <row r="742" spans="1:14" x14ac:dyDescent="0.25">
      <c r="A742" s="294">
        <v>323</v>
      </c>
      <c r="B742" s="294" t="s">
        <v>77</v>
      </c>
      <c r="C742" s="14"/>
      <c r="D742" s="15"/>
      <c r="E742" s="209"/>
      <c r="F742" s="192">
        <v>0</v>
      </c>
      <c r="G742" s="192">
        <f>G743</f>
        <v>8000</v>
      </c>
      <c r="H742" s="195">
        <f t="shared" si="133"/>
        <v>4000</v>
      </c>
      <c r="I742" s="192">
        <f t="shared" si="138"/>
        <v>15000</v>
      </c>
      <c r="J742" s="298">
        <f t="shared" si="138"/>
        <v>15000</v>
      </c>
      <c r="K742" s="612">
        <f t="shared" si="135"/>
        <v>100</v>
      </c>
      <c r="L742" s="7"/>
      <c r="M742" s="539"/>
      <c r="N742" s="89"/>
    </row>
    <row r="743" spans="1:14" x14ac:dyDescent="0.25">
      <c r="A743" s="81">
        <v>3232</v>
      </c>
      <c r="B743" s="81" t="s">
        <v>79</v>
      </c>
      <c r="C743" s="14"/>
      <c r="D743" s="15"/>
      <c r="E743" s="209"/>
      <c r="F743" s="23">
        <v>0</v>
      </c>
      <c r="G743" s="23">
        <v>8000</v>
      </c>
      <c r="H743" s="236">
        <f t="shared" si="133"/>
        <v>4000</v>
      </c>
      <c r="I743" s="23">
        <v>15000</v>
      </c>
      <c r="J743" s="17">
        <v>15000</v>
      </c>
      <c r="K743" s="484">
        <f t="shared" si="135"/>
        <v>100</v>
      </c>
      <c r="L743" s="7"/>
      <c r="M743" s="532"/>
      <c r="N743" s="8"/>
    </row>
    <row r="744" spans="1:14" x14ac:dyDescent="0.25">
      <c r="A744" s="14">
        <v>4</v>
      </c>
      <c r="B744" s="14" t="s">
        <v>217</v>
      </c>
      <c r="C744" s="14"/>
      <c r="D744" s="209">
        <f>D745</f>
        <v>96887.7</v>
      </c>
      <c r="E744" s="209">
        <f t="shared" si="131"/>
        <v>48443.85</v>
      </c>
      <c r="F744" s="129">
        <f>F745</f>
        <v>0</v>
      </c>
      <c r="G744" s="129">
        <f>G745</f>
        <v>10000</v>
      </c>
      <c r="H744" s="129">
        <f t="shared" si="133"/>
        <v>5000</v>
      </c>
      <c r="I744" s="129">
        <f t="shared" ref="I744:J746" si="139">I745</f>
        <v>18495.23</v>
      </c>
      <c r="J744" s="129">
        <f t="shared" si="139"/>
        <v>18495.23</v>
      </c>
      <c r="K744" s="611">
        <f t="shared" si="135"/>
        <v>100</v>
      </c>
      <c r="L744" s="538"/>
      <c r="M744" s="537"/>
      <c r="N744" s="8"/>
    </row>
    <row r="745" spans="1:14" ht="19.5" x14ac:dyDescent="0.25">
      <c r="A745" s="83">
        <v>42</v>
      </c>
      <c r="B745" s="55" t="s">
        <v>222</v>
      </c>
      <c r="C745" s="201"/>
      <c r="D745" s="198">
        <f>D746</f>
        <v>96887.7</v>
      </c>
      <c r="E745" s="198">
        <f t="shared" si="131"/>
        <v>48443.85</v>
      </c>
      <c r="F745" s="198">
        <f>F746</f>
        <v>0</v>
      </c>
      <c r="G745" s="198">
        <f>G746</f>
        <v>10000</v>
      </c>
      <c r="H745" s="198">
        <f t="shared" si="133"/>
        <v>5000</v>
      </c>
      <c r="I745" s="198">
        <f t="shared" si="139"/>
        <v>18495.23</v>
      </c>
      <c r="J745" s="198">
        <f t="shared" si="139"/>
        <v>18495.23</v>
      </c>
      <c r="K745" s="610">
        <f t="shared" si="135"/>
        <v>100</v>
      </c>
      <c r="L745" s="538"/>
      <c r="M745" s="537"/>
      <c r="N745" s="8"/>
    </row>
    <row r="746" spans="1:14" x14ac:dyDescent="0.25">
      <c r="A746" s="294">
        <v>421</v>
      </c>
      <c r="B746" s="294" t="s">
        <v>114</v>
      </c>
      <c r="C746" s="294"/>
      <c r="D746" s="298">
        <f>SUM(D747)</f>
        <v>96887.7</v>
      </c>
      <c r="E746" s="276">
        <f t="shared" si="131"/>
        <v>48443.85</v>
      </c>
      <c r="F746" s="298">
        <f>SUM(F747)</f>
        <v>0</v>
      </c>
      <c r="G746" s="298">
        <f>G747</f>
        <v>10000</v>
      </c>
      <c r="H746" s="195">
        <f t="shared" si="133"/>
        <v>5000</v>
      </c>
      <c r="I746" s="298">
        <f t="shared" si="139"/>
        <v>18495.23</v>
      </c>
      <c r="J746" s="298">
        <f t="shared" si="139"/>
        <v>18495.23</v>
      </c>
      <c r="K746" s="612">
        <f t="shared" si="135"/>
        <v>100</v>
      </c>
      <c r="L746" s="7"/>
      <c r="M746" s="539"/>
      <c r="N746" s="8"/>
    </row>
    <row r="747" spans="1:14" x14ac:dyDescent="0.25">
      <c r="A747" s="81">
        <v>4212</v>
      </c>
      <c r="B747" s="81" t="s">
        <v>115</v>
      </c>
      <c r="C747" s="81"/>
      <c r="D747" s="17">
        <v>96887.7</v>
      </c>
      <c r="E747" s="236">
        <f t="shared" si="131"/>
        <v>48443.85</v>
      </c>
      <c r="F747" s="17">
        <v>0</v>
      </c>
      <c r="G747" s="17">
        <v>10000</v>
      </c>
      <c r="H747" s="236">
        <f t="shared" si="133"/>
        <v>5000</v>
      </c>
      <c r="I747" s="17">
        <v>18495.23</v>
      </c>
      <c r="J747" s="17">
        <v>18495.23</v>
      </c>
      <c r="K747" s="484">
        <f t="shared" si="135"/>
        <v>100</v>
      </c>
      <c r="L747" s="31"/>
      <c r="M747" s="532"/>
      <c r="N747" s="8"/>
    </row>
    <row r="748" spans="1:14" ht="24" customHeight="1" x14ac:dyDescent="0.25">
      <c r="A748" s="645"/>
      <c r="B748" s="646"/>
      <c r="C748" s="646"/>
      <c r="D748" s="646"/>
      <c r="E748" s="646"/>
      <c r="F748" s="646"/>
      <c r="G748" s="646"/>
      <c r="H748" s="646"/>
      <c r="I748" s="646"/>
      <c r="J748" s="646"/>
      <c r="K748" s="646"/>
      <c r="L748" s="647"/>
      <c r="M748" s="648"/>
      <c r="N748" s="8"/>
    </row>
    <row r="749" spans="1:14" ht="30" customHeight="1" x14ac:dyDescent="0.25">
      <c r="A749" s="424" t="s">
        <v>254</v>
      </c>
      <c r="B749" s="429" t="s">
        <v>255</v>
      </c>
      <c r="C749" s="430" t="s">
        <v>254</v>
      </c>
      <c r="D749" s="426" t="e">
        <f>D750+#REF!</f>
        <v>#REF!</v>
      </c>
      <c r="E749" s="426" t="e">
        <f>D749/2</f>
        <v>#REF!</v>
      </c>
      <c r="F749" s="426" t="e">
        <f>F750+#REF!</f>
        <v>#REF!</v>
      </c>
      <c r="G749" s="426" t="e">
        <f>G750+#REF!</f>
        <v>#REF!</v>
      </c>
      <c r="H749" s="426" t="e">
        <f>G749/2</f>
        <v>#REF!</v>
      </c>
      <c r="I749" s="426">
        <f>I750</f>
        <v>113140</v>
      </c>
      <c r="J749" s="470">
        <f>J750</f>
        <v>104427.87</v>
      </c>
      <c r="K749" s="470">
        <f>J749/I749*100</f>
        <v>92.299690648753753</v>
      </c>
      <c r="L749" s="533"/>
      <c r="M749" s="534"/>
      <c r="N749" s="548"/>
    </row>
    <row r="750" spans="1:14" ht="30" customHeight="1" x14ac:dyDescent="0.25">
      <c r="A750" s="607" t="s">
        <v>335</v>
      </c>
      <c r="B750" s="608" t="s">
        <v>342</v>
      </c>
      <c r="C750" s="624"/>
      <c r="D750" s="625">
        <f>D751</f>
        <v>6636.1</v>
      </c>
      <c r="E750" s="481">
        <f t="shared" ref="E750:E754" si="140">D750/2</f>
        <v>3318.05</v>
      </c>
      <c r="F750" s="625">
        <f t="shared" ref="F750:G752" si="141">F751</f>
        <v>6543.2</v>
      </c>
      <c r="G750" s="625">
        <f t="shared" si="141"/>
        <v>76000</v>
      </c>
      <c r="H750" s="481">
        <f t="shared" ref="H750:H757" si="142">G750/2</f>
        <v>38000</v>
      </c>
      <c r="I750" s="625">
        <f>I751</f>
        <v>113140</v>
      </c>
      <c r="J750" s="481">
        <f>J751</f>
        <v>104427.87</v>
      </c>
      <c r="K750" s="481">
        <f t="shared" ref="K750:K757" si="143">J750/I750*100</f>
        <v>92.299690648753753</v>
      </c>
      <c r="L750" s="535"/>
      <c r="M750" s="534"/>
      <c r="N750" s="8"/>
    </row>
    <row r="751" spans="1:14" x14ac:dyDescent="0.25">
      <c r="A751" s="14">
        <v>3</v>
      </c>
      <c r="B751" s="14" t="s">
        <v>2</v>
      </c>
      <c r="C751" s="14"/>
      <c r="D751" s="209">
        <f>D752</f>
        <v>6636.1</v>
      </c>
      <c r="E751" s="209">
        <f t="shared" si="140"/>
        <v>3318.05</v>
      </c>
      <c r="F751" s="129">
        <f t="shared" si="141"/>
        <v>6543.2</v>
      </c>
      <c r="G751" s="129">
        <f>G752+G755</f>
        <v>76000</v>
      </c>
      <c r="H751" s="129">
        <f t="shared" si="142"/>
        <v>38000</v>
      </c>
      <c r="I751" s="129">
        <f>I752+I755</f>
        <v>113140</v>
      </c>
      <c r="J751" s="129">
        <f>J752+J755</f>
        <v>104427.87</v>
      </c>
      <c r="K751" s="611">
        <f t="shared" si="143"/>
        <v>92.299690648753753</v>
      </c>
      <c r="L751" s="538"/>
      <c r="M751" s="537"/>
      <c r="N751" s="8"/>
    </row>
    <row r="752" spans="1:14" x14ac:dyDescent="0.25">
      <c r="A752" s="83">
        <v>36</v>
      </c>
      <c r="B752" s="83" t="s">
        <v>215</v>
      </c>
      <c r="C752" s="201"/>
      <c r="D752" s="198">
        <f>D753</f>
        <v>6636.1</v>
      </c>
      <c r="E752" s="198">
        <f t="shared" si="140"/>
        <v>3318.05</v>
      </c>
      <c r="F752" s="198">
        <f t="shared" si="141"/>
        <v>6543.2</v>
      </c>
      <c r="G752" s="198">
        <f t="shared" si="141"/>
        <v>13100</v>
      </c>
      <c r="H752" s="198">
        <f t="shared" si="142"/>
        <v>6550</v>
      </c>
      <c r="I752" s="198">
        <f>I753</f>
        <v>10620</v>
      </c>
      <c r="J752" s="198">
        <f>J753</f>
        <v>9793.83</v>
      </c>
      <c r="K752" s="610">
        <f t="shared" si="143"/>
        <v>92.220621468926552</v>
      </c>
      <c r="L752" s="538"/>
      <c r="M752" s="537"/>
      <c r="N752" s="8"/>
    </row>
    <row r="753" spans="1:14" x14ac:dyDescent="0.25">
      <c r="A753" s="294">
        <v>363</v>
      </c>
      <c r="B753" s="294" t="s">
        <v>103</v>
      </c>
      <c r="C753" s="294"/>
      <c r="D753" s="298">
        <f>SUM(D754)</f>
        <v>6636.1</v>
      </c>
      <c r="E753" s="276">
        <f t="shared" si="140"/>
        <v>3318.05</v>
      </c>
      <c r="F753" s="298">
        <f>SUM(F754)</f>
        <v>6543.2</v>
      </c>
      <c r="G753" s="298">
        <f>G754</f>
        <v>13100</v>
      </c>
      <c r="H753" s="195">
        <f t="shared" si="142"/>
        <v>6550</v>
      </c>
      <c r="I753" s="298">
        <f>I754</f>
        <v>10620</v>
      </c>
      <c r="J753" s="298">
        <f>J754</f>
        <v>9793.83</v>
      </c>
      <c r="K753" s="612">
        <f t="shared" si="143"/>
        <v>92.220621468926552</v>
      </c>
      <c r="L753" s="7"/>
      <c r="M753" s="539"/>
      <c r="N753" s="8"/>
    </row>
    <row r="754" spans="1:14" x14ac:dyDescent="0.25">
      <c r="A754" s="81">
        <v>3632</v>
      </c>
      <c r="B754" s="81" t="s">
        <v>105</v>
      </c>
      <c r="C754" s="81"/>
      <c r="D754" s="17">
        <v>6636.1</v>
      </c>
      <c r="E754" s="236">
        <f t="shared" si="140"/>
        <v>3318.05</v>
      </c>
      <c r="F754" s="17">
        <v>6543.2</v>
      </c>
      <c r="G754" s="17">
        <v>13100</v>
      </c>
      <c r="H754" s="236">
        <f t="shared" si="142"/>
        <v>6550</v>
      </c>
      <c r="I754" s="17">
        <v>10620</v>
      </c>
      <c r="J754" s="17">
        <v>9793.83</v>
      </c>
      <c r="K754" s="484">
        <f t="shared" si="143"/>
        <v>92.220621468926552</v>
      </c>
      <c r="L754" s="7"/>
      <c r="M754" s="539"/>
      <c r="N754" s="8"/>
    </row>
    <row r="755" spans="1:14" x14ac:dyDescent="0.25">
      <c r="A755" s="83">
        <v>38</v>
      </c>
      <c r="B755" s="83" t="s">
        <v>216</v>
      </c>
      <c r="C755" s="81"/>
      <c r="D755" s="17"/>
      <c r="E755" s="236"/>
      <c r="F755" s="198">
        <v>0</v>
      </c>
      <c r="G755" s="198">
        <f>G756</f>
        <v>62900</v>
      </c>
      <c r="H755" s="198">
        <f t="shared" si="142"/>
        <v>31450</v>
      </c>
      <c r="I755" s="198">
        <f>I756</f>
        <v>102520</v>
      </c>
      <c r="J755" s="198">
        <f>J756</f>
        <v>94634.04</v>
      </c>
      <c r="K755" s="610">
        <f t="shared" si="143"/>
        <v>92.307881388997259</v>
      </c>
      <c r="L755" s="538"/>
      <c r="M755" s="537"/>
      <c r="N755" s="8"/>
    </row>
    <row r="756" spans="1:14" x14ac:dyDescent="0.25">
      <c r="A756" s="294">
        <v>381</v>
      </c>
      <c r="B756" s="294" t="s">
        <v>47</v>
      </c>
      <c r="C756" s="81"/>
      <c r="D756" s="17"/>
      <c r="E756" s="236"/>
      <c r="F756" s="195">
        <v>0</v>
      </c>
      <c r="G756" s="192">
        <f>G757</f>
        <v>62900</v>
      </c>
      <c r="H756" s="195">
        <f t="shared" si="142"/>
        <v>31450</v>
      </c>
      <c r="I756" s="192">
        <f>I757</f>
        <v>102520</v>
      </c>
      <c r="J756" s="298">
        <f>J757</f>
        <v>94634.04</v>
      </c>
      <c r="K756" s="612">
        <f t="shared" si="143"/>
        <v>92.307881388997259</v>
      </c>
      <c r="L756" s="7"/>
      <c r="M756" s="539"/>
      <c r="N756" s="8"/>
    </row>
    <row r="757" spans="1:14" x14ac:dyDescent="0.25">
      <c r="A757" s="81">
        <v>3811</v>
      </c>
      <c r="B757" s="81" t="s">
        <v>110</v>
      </c>
      <c r="C757" s="81"/>
      <c r="D757" s="17"/>
      <c r="E757" s="236"/>
      <c r="F757" s="17">
        <v>0</v>
      </c>
      <c r="G757" s="17">
        <v>62900</v>
      </c>
      <c r="H757" s="236">
        <f t="shared" si="142"/>
        <v>31450</v>
      </c>
      <c r="I757" s="17">
        <v>102520</v>
      </c>
      <c r="J757" s="17">
        <v>94634.04</v>
      </c>
      <c r="K757" s="484">
        <f t="shared" si="143"/>
        <v>92.307881388997259</v>
      </c>
      <c r="L757" s="7"/>
      <c r="M757" s="539"/>
      <c r="N757" s="8"/>
    </row>
    <row r="758" spans="1:14" ht="24" customHeight="1" x14ac:dyDescent="0.25">
      <c r="A758" s="645"/>
      <c r="B758" s="646"/>
      <c r="C758" s="646"/>
      <c r="D758" s="646"/>
      <c r="E758" s="646"/>
      <c r="F758" s="646"/>
      <c r="G758" s="646"/>
      <c r="H758" s="646"/>
      <c r="I758" s="646"/>
      <c r="J758" s="646"/>
      <c r="K758" s="646"/>
      <c r="L758" s="647"/>
      <c r="M758" s="648"/>
      <c r="N758" s="8"/>
    </row>
    <row r="759" spans="1:14" ht="30" customHeight="1" x14ac:dyDescent="0.25">
      <c r="A759" s="424" t="s">
        <v>256</v>
      </c>
      <c r="B759" s="431" t="s">
        <v>478</v>
      </c>
      <c r="C759" s="430" t="s">
        <v>256</v>
      </c>
      <c r="D759" s="426" t="e">
        <f>D760+#REF!</f>
        <v>#REF!</v>
      </c>
      <c r="E759" s="426" t="e">
        <f>D759/2</f>
        <v>#REF!</v>
      </c>
      <c r="F759" s="426" t="e">
        <f>F760+#REF!</f>
        <v>#REF!</v>
      </c>
      <c r="G759" s="426" t="e">
        <f>#REF!+G760+#REF!</f>
        <v>#REF!</v>
      </c>
      <c r="H759" s="426" t="e">
        <f>G759/2</f>
        <v>#REF!</v>
      </c>
      <c r="I759" s="426">
        <f>I760</f>
        <v>42877</v>
      </c>
      <c r="J759" s="470">
        <f>J760</f>
        <v>49156.25</v>
      </c>
      <c r="K759" s="470">
        <f>J759/I759*100</f>
        <v>114.64479791030155</v>
      </c>
      <c r="L759" s="533"/>
      <c r="M759" s="534"/>
      <c r="N759" s="8"/>
    </row>
    <row r="760" spans="1:14" ht="30" customHeight="1" x14ac:dyDescent="0.25">
      <c r="A760" s="618" t="s">
        <v>336</v>
      </c>
      <c r="B760" s="619" t="s">
        <v>341</v>
      </c>
      <c r="C760" s="626"/>
      <c r="D760" s="481" t="e">
        <f>#REF!</f>
        <v>#REF!</v>
      </c>
      <c r="E760" s="481" t="e">
        <f t="shared" ref="E760" si="144">D760/2</f>
        <v>#REF!</v>
      </c>
      <c r="F760" s="481" t="e">
        <f>#REF!</f>
        <v>#REF!</v>
      </c>
      <c r="G760" s="481" t="e">
        <f>#REF!+G761</f>
        <v>#REF!</v>
      </c>
      <c r="H760" s="481" t="e">
        <f t="shared" ref="H760:H764" si="145">G760/2</f>
        <v>#REF!</v>
      </c>
      <c r="I760" s="481">
        <f t="shared" ref="I760:J763" si="146">I761</f>
        <v>42877</v>
      </c>
      <c r="J760" s="481">
        <f t="shared" si="146"/>
        <v>49156.25</v>
      </c>
      <c r="K760" s="481">
        <f>J760/I760*100</f>
        <v>114.64479791030155</v>
      </c>
      <c r="L760" s="533"/>
      <c r="M760" s="534"/>
      <c r="N760" s="8"/>
    </row>
    <row r="761" spans="1:14" x14ac:dyDescent="0.25">
      <c r="A761" s="14">
        <v>4</v>
      </c>
      <c r="B761" s="14" t="s">
        <v>217</v>
      </c>
      <c r="C761" s="81"/>
      <c r="D761" s="17"/>
      <c r="E761" s="236"/>
      <c r="F761" s="129">
        <v>0</v>
      </c>
      <c r="G761" s="129">
        <f>G762</f>
        <v>24000</v>
      </c>
      <c r="H761" s="129">
        <f t="shared" si="145"/>
        <v>12000</v>
      </c>
      <c r="I761" s="129">
        <f t="shared" si="146"/>
        <v>42877</v>
      </c>
      <c r="J761" s="129">
        <f t="shared" si="146"/>
        <v>49156.25</v>
      </c>
      <c r="K761" s="611">
        <f t="shared" ref="K761:K764" si="147">J761/I761*100</f>
        <v>114.64479791030155</v>
      </c>
      <c r="L761" s="538"/>
      <c r="M761" s="537"/>
      <c r="N761" s="8"/>
    </row>
    <row r="762" spans="1:14" ht="18" x14ac:dyDescent="0.25">
      <c r="A762" s="83">
        <v>42</v>
      </c>
      <c r="B762" s="487" t="s">
        <v>222</v>
      </c>
      <c r="C762" s="81"/>
      <c r="D762" s="17"/>
      <c r="E762" s="236"/>
      <c r="F762" s="198">
        <v>0</v>
      </c>
      <c r="G762" s="198">
        <f>G763</f>
        <v>24000</v>
      </c>
      <c r="H762" s="198">
        <f t="shared" si="145"/>
        <v>12000</v>
      </c>
      <c r="I762" s="198">
        <f t="shared" si="146"/>
        <v>42877</v>
      </c>
      <c r="J762" s="198">
        <f t="shared" si="146"/>
        <v>49156.25</v>
      </c>
      <c r="K762" s="610">
        <f t="shared" si="147"/>
        <v>114.64479791030155</v>
      </c>
      <c r="L762" s="538"/>
      <c r="M762" s="537"/>
      <c r="N762" s="8"/>
    </row>
    <row r="763" spans="1:14" x14ac:dyDescent="0.25">
      <c r="A763" s="294">
        <v>421</v>
      </c>
      <c r="B763" s="294" t="s">
        <v>114</v>
      </c>
      <c r="C763" s="81"/>
      <c r="D763" s="17"/>
      <c r="E763" s="236"/>
      <c r="F763" s="192">
        <v>0</v>
      </c>
      <c r="G763" s="192">
        <f>G764</f>
        <v>24000</v>
      </c>
      <c r="H763" s="195">
        <f t="shared" si="145"/>
        <v>12000</v>
      </c>
      <c r="I763" s="192">
        <f t="shared" si="146"/>
        <v>42877</v>
      </c>
      <c r="J763" s="298">
        <f t="shared" si="146"/>
        <v>49156.25</v>
      </c>
      <c r="K763" s="627">
        <f t="shared" si="147"/>
        <v>114.64479791030155</v>
      </c>
      <c r="L763" s="7"/>
      <c r="M763" s="539"/>
      <c r="N763" s="8"/>
    </row>
    <row r="764" spans="1:14" x14ac:dyDescent="0.25">
      <c r="A764" s="81">
        <v>4213</v>
      </c>
      <c r="B764" s="81" t="s">
        <v>472</v>
      </c>
      <c r="C764" s="81"/>
      <c r="D764" s="17"/>
      <c r="E764" s="236"/>
      <c r="F764" s="17">
        <v>0</v>
      </c>
      <c r="G764" s="17">
        <v>24000</v>
      </c>
      <c r="H764" s="236">
        <f t="shared" si="145"/>
        <v>12000</v>
      </c>
      <c r="I764" s="17">
        <v>42877</v>
      </c>
      <c r="J764" s="17">
        <v>49156.25</v>
      </c>
      <c r="K764" s="620">
        <f t="shared" si="147"/>
        <v>114.64479791030155</v>
      </c>
      <c r="L764" s="7"/>
      <c r="M764" s="539"/>
      <c r="N764" s="8"/>
    </row>
    <row r="765" spans="1:14" ht="24" customHeight="1" x14ac:dyDescent="0.25">
      <c r="A765" s="645"/>
      <c r="B765" s="646"/>
      <c r="C765" s="646"/>
      <c r="D765" s="646"/>
      <c r="E765" s="646"/>
      <c r="F765" s="646"/>
      <c r="G765" s="646"/>
      <c r="H765" s="646"/>
      <c r="I765" s="646"/>
      <c r="J765" s="646"/>
      <c r="K765" s="646"/>
      <c r="L765" s="647"/>
      <c r="M765" s="648"/>
      <c r="N765" s="8"/>
    </row>
    <row r="766" spans="1:14" ht="30" customHeight="1" x14ac:dyDescent="0.25">
      <c r="A766" s="424" t="s">
        <v>258</v>
      </c>
      <c r="B766" s="425" t="s">
        <v>259</v>
      </c>
      <c r="C766" s="430" t="s">
        <v>258</v>
      </c>
      <c r="D766" s="426" t="e">
        <f>D767+#REF!</f>
        <v>#REF!</v>
      </c>
      <c r="E766" s="426" t="e">
        <f>D766/2</f>
        <v>#REF!</v>
      </c>
      <c r="F766" s="426" t="e">
        <f>F767+#REF!</f>
        <v>#REF!</v>
      </c>
      <c r="G766" s="426" t="e">
        <f>G767+#REF!</f>
        <v>#REF!</v>
      </c>
      <c r="H766" s="426" t="e">
        <f>G766/2</f>
        <v>#REF!</v>
      </c>
      <c r="I766" s="426">
        <f t="shared" ref="I766:J770" si="148">I767</f>
        <v>19400</v>
      </c>
      <c r="J766" s="470">
        <f t="shared" si="148"/>
        <v>18800</v>
      </c>
      <c r="K766" s="470">
        <f>J766/I766*100</f>
        <v>96.907216494845358</v>
      </c>
      <c r="L766" s="533"/>
      <c r="M766" s="534"/>
      <c r="N766" s="548"/>
    </row>
    <row r="767" spans="1:14" ht="30" customHeight="1" x14ac:dyDescent="0.25">
      <c r="A767" s="607" t="s">
        <v>335</v>
      </c>
      <c r="B767" s="608" t="s">
        <v>342</v>
      </c>
      <c r="C767" s="624"/>
      <c r="D767" s="625">
        <f>D768</f>
        <v>11281.4</v>
      </c>
      <c r="E767" s="481">
        <f t="shared" ref="E767:E771" si="149">D767/2</f>
        <v>5640.7</v>
      </c>
      <c r="F767" s="625">
        <f t="shared" ref="F767:G769" si="150">F768</f>
        <v>10804.46</v>
      </c>
      <c r="G767" s="625">
        <f t="shared" si="150"/>
        <v>11800</v>
      </c>
      <c r="H767" s="481">
        <f t="shared" ref="H767:H771" si="151">G767/2</f>
        <v>5900</v>
      </c>
      <c r="I767" s="625">
        <f t="shared" si="148"/>
        <v>19400</v>
      </c>
      <c r="J767" s="481">
        <f t="shared" si="148"/>
        <v>18800</v>
      </c>
      <c r="K767" s="481">
        <f t="shared" ref="K767:K771" si="152">J767/I767*100</f>
        <v>96.907216494845358</v>
      </c>
      <c r="L767" s="535"/>
      <c r="M767" s="534"/>
      <c r="N767" s="8"/>
    </row>
    <row r="768" spans="1:14" x14ac:dyDescent="0.25">
      <c r="A768" s="14">
        <v>3</v>
      </c>
      <c r="B768" s="14" t="s">
        <v>2</v>
      </c>
      <c r="C768" s="316"/>
      <c r="D768" s="209">
        <f>D769</f>
        <v>11281.4</v>
      </c>
      <c r="E768" s="209">
        <f t="shared" si="149"/>
        <v>5640.7</v>
      </c>
      <c r="F768" s="129">
        <f t="shared" si="150"/>
        <v>10804.46</v>
      </c>
      <c r="G768" s="129">
        <f t="shared" si="150"/>
        <v>11800</v>
      </c>
      <c r="H768" s="129">
        <f t="shared" si="151"/>
        <v>5900</v>
      </c>
      <c r="I768" s="129">
        <f t="shared" si="148"/>
        <v>19400</v>
      </c>
      <c r="J768" s="129">
        <f t="shared" si="148"/>
        <v>18800</v>
      </c>
      <c r="K768" s="611">
        <f t="shared" si="152"/>
        <v>96.907216494845358</v>
      </c>
      <c r="L768" s="538"/>
      <c r="M768" s="537"/>
      <c r="N768" s="8"/>
    </row>
    <row r="769" spans="1:14" x14ac:dyDescent="0.25">
      <c r="A769" s="83">
        <v>38</v>
      </c>
      <c r="B769" s="83" t="s">
        <v>216</v>
      </c>
      <c r="C769" s="83"/>
      <c r="D769" s="11">
        <f>D770</f>
        <v>11281.4</v>
      </c>
      <c r="E769" s="198">
        <f t="shared" si="149"/>
        <v>5640.7</v>
      </c>
      <c r="F769" s="11">
        <f t="shared" si="150"/>
        <v>10804.46</v>
      </c>
      <c r="G769" s="11">
        <f t="shared" si="150"/>
        <v>11800</v>
      </c>
      <c r="H769" s="198">
        <f t="shared" si="151"/>
        <v>5900</v>
      </c>
      <c r="I769" s="198">
        <f t="shared" si="148"/>
        <v>19400</v>
      </c>
      <c r="J769" s="198">
        <f t="shared" si="148"/>
        <v>18800</v>
      </c>
      <c r="K769" s="610">
        <f t="shared" si="152"/>
        <v>96.907216494845358</v>
      </c>
      <c r="L769" s="538"/>
      <c r="M769" s="537"/>
      <c r="N769" s="8"/>
    </row>
    <row r="770" spans="1:14" x14ac:dyDescent="0.25">
      <c r="A770" s="294">
        <v>381</v>
      </c>
      <c r="B770" s="294" t="s">
        <v>47</v>
      </c>
      <c r="C770" s="294"/>
      <c r="D770" s="298">
        <f>SUM(D771)</f>
        <v>11281.4</v>
      </c>
      <c r="E770" s="276">
        <f t="shared" si="149"/>
        <v>5640.7</v>
      </c>
      <c r="F770" s="298">
        <f>SUM(F771)</f>
        <v>10804.46</v>
      </c>
      <c r="G770" s="298">
        <f>G771</f>
        <v>11800</v>
      </c>
      <c r="H770" s="219">
        <f t="shared" si="151"/>
        <v>5900</v>
      </c>
      <c r="I770" s="298">
        <f t="shared" si="148"/>
        <v>19400</v>
      </c>
      <c r="J770" s="298">
        <f t="shared" si="148"/>
        <v>18800</v>
      </c>
      <c r="K770" s="612">
        <f t="shared" si="152"/>
        <v>96.907216494845358</v>
      </c>
      <c r="L770" s="7"/>
      <c r="M770" s="539"/>
      <c r="N770" s="8"/>
    </row>
    <row r="771" spans="1:14" x14ac:dyDescent="0.25">
      <c r="A771" s="81">
        <v>3811</v>
      </c>
      <c r="B771" s="81" t="s">
        <v>110</v>
      </c>
      <c r="C771" s="81"/>
      <c r="D771" s="17">
        <v>11281.4</v>
      </c>
      <c r="E771" s="236">
        <f t="shared" si="149"/>
        <v>5640.7</v>
      </c>
      <c r="F771" s="17">
        <v>10804.46</v>
      </c>
      <c r="G771" s="17">
        <v>11800</v>
      </c>
      <c r="H771" s="236">
        <f t="shared" si="151"/>
        <v>5900</v>
      </c>
      <c r="I771" s="17">
        <v>19400</v>
      </c>
      <c r="J771" s="17">
        <v>18800</v>
      </c>
      <c r="K771" s="484">
        <f t="shared" si="152"/>
        <v>96.907216494845358</v>
      </c>
      <c r="L771" s="31"/>
      <c r="M771" s="532"/>
      <c r="N771" s="8"/>
    </row>
    <row r="772" spans="1:14" ht="24" customHeight="1" x14ac:dyDescent="0.25">
      <c r="A772" s="645"/>
      <c r="B772" s="646"/>
      <c r="C772" s="646"/>
      <c r="D772" s="646"/>
      <c r="E772" s="646"/>
      <c r="F772" s="646"/>
      <c r="G772" s="646"/>
      <c r="H772" s="646"/>
      <c r="I772" s="646"/>
      <c r="J772" s="646"/>
      <c r="K772" s="646"/>
      <c r="L772" s="647"/>
      <c r="M772" s="648"/>
      <c r="N772" s="8"/>
    </row>
    <row r="773" spans="1:14" ht="30" customHeight="1" x14ac:dyDescent="0.25">
      <c r="A773" s="424" t="s">
        <v>260</v>
      </c>
      <c r="B773" s="429" t="s">
        <v>261</v>
      </c>
      <c r="C773" s="430" t="s">
        <v>260</v>
      </c>
      <c r="D773" s="426">
        <f>D774</f>
        <v>39153.1</v>
      </c>
      <c r="E773" s="426">
        <f>D773/2</f>
        <v>19576.55</v>
      </c>
      <c r="F773" s="426">
        <f t="shared" ref="F773:G776" si="153">F774</f>
        <v>17107.419999999998</v>
      </c>
      <c r="G773" s="426">
        <f t="shared" si="153"/>
        <v>39150</v>
      </c>
      <c r="H773" s="426">
        <f>G773/2</f>
        <v>19575</v>
      </c>
      <c r="I773" s="426">
        <f>I774+I779</f>
        <v>51200</v>
      </c>
      <c r="J773" s="470">
        <f>J774+J779</f>
        <v>46200</v>
      </c>
      <c r="K773" s="470">
        <f>J773/I773*100</f>
        <v>90.234375</v>
      </c>
      <c r="L773" s="533"/>
      <c r="M773" s="534"/>
      <c r="N773" s="548"/>
    </row>
    <row r="774" spans="1:14" ht="30" customHeight="1" x14ac:dyDescent="0.25">
      <c r="A774" s="618" t="s">
        <v>335</v>
      </c>
      <c r="B774" s="619" t="s">
        <v>341</v>
      </c>
      <c r="C774" s="626"/>
      <c r="D774" s="481">
        <f>D775</f>
        <v>39153.1</v>
      </c>
      <c r="E774" s="481">
        <f t="shared" ref="E774:E778" si="154">D774/2</f>
        <v>19576.55</v>
      </c>
      <c r="F774" s="481">
        <f t="shared" si="153"/>
        <v>17107.419999999998</v>
      </c>
      <c r="G774" s="481">
        <f t="shared" si="153"/>
        <v>39150</v>
      </c>
      <c r="H774" s="481">
        <f t="shared" ref="H774:H778" si="155">G774/2</f>
        <v>19575</v>
      </c>
      <c r="I774" s="481">
        <f t="shared" ref="I774:J777" si="156">I775</f>
        <v>49200</v>
      </c>
      <c r="J774" s="481">
        <f t="shared" si="156"/>
        <v>44200</v>
      </c>
      <c r="K774" s="481">
        <f t="shared" ref="K774:K783" si="157">J774/I774*100</f>
        <v>89.837398373983731</v>
      </c>
      <c r="L774" s="533"/>
      <c r="M774" s="534"/>
      <c r="N774" s="8"/>
    </row>
    <row r="775" spans="1:14" x14ac:dyDescent="0.25">
      <c r="A775" s="14">
        <v>3</v>
      </c>
      <c r="B775" s="14" t="s">
        <v>2</v>
      </c>
      <c r="C775" s="14"/>
      <c r="D775" s="209">
        <f>D776</f>
        <v>39153.1</v>
      </c>
      <c r="E775" s="209">
        <f t="shared" si="154"/>
        <v>19576.55</v>
      </c>
      <c r="F775" s="129">
        <f t="shared" si="153"/>
        <v>17107.419999999998</v>
      </c>
      <c r="G775" s="129">
        <f t="shared" si="153"/>
        <v>39150</v>
      </c>
      <c r="H775" s="129">
        <f t="shared" si="155"/>
        <v>19575</v>
      </c>
      <c r="I775" s="129">
        <f t="shared" si="156"/>
        <v>49200</v>
      </c>
      <c r="J775" s="129">
        <f t="shared" si="156"/>
        <v>44200</v>
      </c>
      <c r="K775" s="611">
        <f t="shared" si="157"/>
        <v>89.837398373983731</v>
      </c>
      <c r="L775" s="538"/>
      <c r="M775" s="537"/>
      <c r="N775" s="8"/>
    </row>
    <row r="776" spans="1:14" x14ac:dyDescent="0.25">
      <c r="A776" s="83">
        <v>38</v>
      </c>
      <c r="B776" s="83" t="s">
        <v>216</v>
      </c>
      <c r="C776" s="83"/>
      <c r="D776" s="198">
        <f>D777</f>
        <v>39153.1</v>
      </c>
      <c r="E776" s="198">
        <f t="shared" si="154"/>
        <v>19576.55</v>
      </c>
      <c r="F776" s="198">
        <f t="shared" si="153"/>
        <v>17107.419999999998</v>
      </c>
      <c r="G776" s="198">
        <f t="shared" si="153"/>
        <v>39150</v>
      </c>
      <c r="H776" s="198">
        <f t="shared" si="155"/>
        <v>19575</v>
      </c>
      <c r="I776" s="198">
        <f t="shared" si="156"/>
        <v>49200</v>
      </c>
      <c r="J776" s="198">
        <f t="shared" si="156"/>
        <v>44200</v>
      </c>
      <c r="K776" s="610">
        <f t="shared" si="157"/>
        <v>89.837398373983731</v>
      </c>
      <c r="L776" s="538"/>
      <c r="M776" s="537"/>
      <c r="N776" s="8"/>
    </row>
    <row r="777" spans="1:14" x14ac:dyDescent="0.25">
      <c r="A777" s="294">
        <v>381</v>
      </c>
      <c r="B777" s="294" t="s">
        <v>47</v>
      </c>
      <c r="C777" s="294"/>
      <c r="D777" s="298">
        <f>SUM(D778)</f>
        <v>39153.1</v>
      </c>
      <c r="E777" s="276">
        <f t="shared" si="154"/>
        <v>19576.55</v>
      </c>
      <c r="F777" s="298">
        <f>SUM(F778)</f>
        <v>17107.419999999998</v>
      </c>
      <c r="G777" s="298">
        <f>G778</f>
        <v>39150</v>
      </c>
      <c r="H777" s="195">
        <f t="shared" si="155"/>
        <v>19575</v>
      </c>
      <c r="I777" s="298">
        <f t="shared" si="156"/>
        <v>49200</v>
      </c>
      <c r="J777" s="298">
        <f t="shared" si="156"/>
        <v>44200</v>
      </c>
      <c r="K777" s="612">
        <f t="shared" si="157"/>
        <v>89.837398373983731</v>
      </c>
      <c r="L777" s="7"/>
      <c r="M777" s="539"/>
      <c r="N777" s="8"/>
    </row>
    <row r="778" spans="1:14" x14ac:dyDescent="0.25">
      <c r="A778" s="81">
        <v>3811</v>
      </c>
      <c r="B778" s="81" t="s">
        <v>110</v>
      </c>
      <c r="C778" s="81"/>
      <c r="D778" s="17">
        <v>39153.1</v>
      </c>
      <c r="E778" s="236">
        <f t="shared" si="154"/>
        <v>19576.55</v>
      </c>
      <c r="F778" s="17">
        <v>17107.419999999998</v>
      </c>
      <c r="G778" s="17">
        <v>39150</v>
      </c>
      <c r="H778" s="236">
        <f t="shared" si="155"/>
        <v>19575</v>
      </c>
      <c r="I778" s="17">
        <v>49200</v>
      </c>
      <c r="J778" s="17">
        <v>44200</v>
      </c>
      <c r="K778" s="484">
        <f t="shared" si="157"/>
        <v>89.837398373983731</v>
      </c>
      <c r="L778" s="7"/>
      <c r="M778" s="539"/>
      <c r="N778" s="8"/>
    </row>
    <row r="779" spans="1:14" ht="30" customHeight="1" x14ac:dyDescent="0.25">
      <c r="A779" s="618" t="s">
        <v>336</v>
      </c>
      <c r="B779" s="619" t="s">
        <v>341</v>
      </c>
      <c r="C779" s="626"/>
      <c r="D779" s="617"/>
      <c r="E779" s="484"/>
      <c r="F779" s="617"/>
      <c r="G779" s="617"/>
      <c r="H779" s="484"/>
      <c r="I779" s="481">
        <f t="shared" ref="I779:J782" si="158">I780</f>
        <v>2000</v>
      </c>
      <c r="J779" s="481">
        <f t="shared" si="158"/>
        <v>2000</v>
      </c>
      <c r="K779" s="481">
        <f t="shared" si="157"/>
        <v>100</v>
      </c>
      <c r="L779" s="533"/>
      <c r="M779" s="534"/>
      <c r="N779" s="8"/>
    </row>
    <row r="780" spans="1:14" x14ac:dyDescent="0.25">
      <c r="A780" s="14">
        <v>3</v>
      </c>
      <c r="B780" s="14" t="s">
        <v>2</v>
      </c>
      <c r="C780" s="81"/>
      <c r="D780" s="17"/>
      <c r="E780" s="236"/>
      <c r="F780" s="17"/>
      <c r="G780" s="17"/>
      <c r="H780" s="236"/>
      <c r="I780" s="129">
        <f t="shared" si="158"/>
        <v>2000</v>
      </c>
      <c r="J780" s="129">
        <f t="shared" si="158"/>
        <v>2000</v>
      </c>
      <c r="K780" s="611">
        <f>J780/I780*100</f>
        <v>100</v>
      </c>
      <c r="L780" s="538"/>
      <c r="M780" s="537"/>
      <c r="N780" s="8"/>
    </row>
    <row r="781" spans="1:14" x14ac:dyDescent="0.25">
      <c r="A781" s="83">
        <v>38</v>
      </c>
      <c r="B781" s="83" t="s">
        <v>216</v>
      </c>
      <c r="C781" s="81"/>
      <c r="D781" s="17"/>
      <c r="E781" s="236"/>
      <c r="F781" s="17"/>
      <c r="G781" s="17"/>
      <c r="H781" s="236"/>
      <c r="I781" s="198">
        <f t="shared" si="158"/>
        <v>2000</v>
      </c>
      <c r="J781" s="198">
        <f t="shared" si="158"/>
        <v>2000</v>
      </c>
      <c r="K781" s="610">
        <f t="shared" si="157"/>
        <v>100</v>
      </c>
      <c r="L781" s="538"/>
      <c r="M781" s="537"/>
      <c r="N781" s="8"/>
    </row>
    <row r="782" spans="1:14" x14ac:dyDescent="0.25">
      <c r="A782" s="294">
        <v>381</v>
      </c>
      <c r="B782" s="294" t="s">
        <v>47</v>
      </c>
      <c r="C782" s="81"/>
      <c r="D782" s="17"/>
      <c r="E782" s="236"/>
      <c r="F782" s="17"/>
      <c r="G782" s="17"/>
      <c r="H782" s="236"/>
      <c r="I782" s="192">
        <f t="shared" si="158"/>
        <v>2000</v>
      </c>
      <c r="J782" s="298">
        <f t="shared" si="158"/>
        <v>2000</v>
      </c>
      <c r="K782" s="612">
        <f t="shared" si="157"/>
        <v>100</v>
      </c>
      <c r="L782" s="7"/>
      <c r="M782" s="539"/>
      <c r="N782" s="8"/>
    </row>
    <row r="783" spans="1:14" x14ac:dyDescent="0.25">
      <c r="A783" s="81">
        <v>3811</v>
      </c>
      <c r="B783" s="81" t="s">
        <v>110</v>
      </c>
      <c r="C783" s="81"/>
      <c r="D783" s="17"/>
      <c r="E783" s="236"/>
      <c r="F783" s="17"/>
      <c r="G783" s="17"/>
      <c r="H783" s="236"/>
      <c r="I783" s="17">
        <v>2000</v>
      </c>
      <c r="J783" s="17">
        <v>2000</v>
      </c>
      <c r="K783" s="484">
        <f t="shared" si="157"/>
        <v>100</v>
      </c>
      <c r="L783" s="31"/>
      <c r="M783" s="532"/>
      <c r="N783" s="8"/>
    </row>
    <row r="784" spans="1:14" ht="24" customHeight="1" x14ac:dyDescent="0.25">
      <c r="A784" s="645"/>
      <c r="B784" s="646"/>
      <c r="C784" s="646"/>
      <c r="D784" s="646"/>
      <c r="E784" s="646"/>
      <c r="F784" s="646"/>
      <c r="G784" s="646"/>
      <c r="H784" s="646"/>
      <c r="I784" s="646"/>
      <c r="J784" s="646"/>
      <c r="K784" s="646"/>
      <c r="L784" s="647"/>
      <c r="M784" s="648"/>
      <c r="N784" s="8"/>
    </row>
    <row r="785" spans="1:14" ht="30" customHeight="1" x14ac:dyDescent="0.25">
      <c r="A785" s="424" t="s">
        <v>262</v>
      </c>
      <c r="B785" s="429" t="s">
        <v>263</v>
      </c>
      <c r="C785" s="430" t="s">
        <v>262</v>
      </c>
      <c r="D785" s="426" t="e">
        <f>D786+D794</f>
        <v>#REF!</v>
      </c>
      <c r="E785" s="426" t="e">
        <f>D785/2</f>
        <v>#REF!</v>
      </c>
      <c r="F785" s="426" t="e">
        <f>F786+F794</f>
        <v>#REF!</v>
      </c>
      <c r="G785" s="426" t="e">
        <f>G786+G794</f>
        <v>#REF!</v>
      </c>
      <c r="H785" s="426" t="e">
        <f>G785/2</f>
        <v>#REF!</v>
      </c>
      <c r="I785" s="426">
        <f>I786+I794</f>
        <v>26431</v>
      </c>
      <c r="J785" s="470">
        <f>J786+J794</f>
        <v>26127.66</v>
      </c>
      <c r="K785" s="470">
        <f>J785/I785*100</f>
        <v>98.852332488365931</v>
      </c>
      <c r="L785" s="533"/>
      <c r="M785" s="534"/>
      <c r="N785" s="548"/>
    </row>
    <row r="786" spans="1:14" ht="30" customHeight="1" x14ac:dyDescent="0.25">
      <c r="A786" s="607" t="s">
        <v>335</v>
      </c>
      <c r="B786" s="608" t="s">
        <v>342</v>
      </c>
      <c r="C786" s="624"/>
      <c r="D786" s="625" t="e">
        <f>D787+#REF!</f>
        <v>#REF!</v>
      </c>
      <c r="E786" s="481" t="e">
        <f t="shared" ref="E786:E794" si="159">D786/2</f>
        <v>#REF!</v>
      </c>
      <c r="F786" s="625" t="e">
        <f>F787</f>
        <v>#REF!</v>
      </c>
      <c r="G786" s="625" t="e">
        <f>G787</f>
        <v>#REF!</v>
      </c>
      <c r="H786" s="481" t="e">
        <f t="shared" ref="H786:H794" si="160">G786/2</f>
        <v>#REF!</v>
      </c>
      <c r="I786" s="625">
        <f>I787</f>
        <v>19213</v>
      </c>
      <c r="J786" s="481">
        <f>J787</f>
        <v>18909.599999999999</v>
      </c>
      <c r="K786" s="481">
        <f t="shared" ref="K786:K798" si="161">J786/I786*100</f>
        <v>98.420860875448909</v>
      </c>
      <c r="L786" s="535"/>
      <c r="M786" s="534"/>
      <c r="N786" s="8"/>
    </row>
    <row r="787" spans="1:14" x14ac:dyDescent="0.25">
      <c r="A787" s="14">
        <v>3</v>
      </c>
      <c r="B787" s="14" t="s">
        <v>2</v>
      </c>
      <c r="C787" s="14"/>
      <c r="D787" s="209" t="e">
        <f>D788</f>
        <v>#REF!</v>
      </c>
      <c r="E787" s="209" t="e">
        <f t="shared" si="159"/>
        <v>#REF!</v>
      </c>
      <c r="F787" s="129" t="e">
        <f>F788</f>
        <v>#REF!</v>
      </c>
      <c r="G787" s="129" t="e">
        <f>G788+G791</f>
        <v>#REF!</v>
      </c>
      <c r="H787" s="129" t="e">
        <f t="shared" si="160"/>
        <v>#REF!</v>
      </c>
      <c r="I787" s="129">
        <f>I788+I791</f>
        <v>19213</v>
      </c>
      <c r="J787" s="129">
        <f>J788+J791</f>
        <v>18909.599999999999</v>
      </c>
      <c r="K787" s="611">
        <f t="shared" si="161"/>
        <v>98.420860875448909</v>
      </c>
      <c r="L787" s="538"/>
      <c r="M787" s="537"/>
      <c r="N787" s="8"/>
    </row>
    <row r="788" spans="1:14" x14ac:dyDescent="0.25">
      <c r="A788" s="83">
        <v>32</v>
      </c>
      <c r="B788" s="83" t="s">
        <v>212</v>
      </c>
      <c r="C788" s="83"/>
      <c r="D788" s="198" t="e">
        <f>#REF!</f>
        <v>#REF!</v>
      </c>
      <c r="E788" s="198" t="e">
        <f t="shared" si="159"/>
        <v>#REF!</v>
      </c>
      <c r="F788" s="198" t="e">
        <f>#REF!</f>
        <v>#REF!</v>
      </c>
      <c r="G788" s="198" t="e">
        <f>#REF!</f>
        <v>#REF!</v>
      </c>
      <c r="H788" s="198" t="e">
        <f t="shared" si="160"/>
        <v>#REF!</v>
      </c>
      <c r="I788" s="198">
        <f>I789</f>
        <v>2100</v>
      </c>
      <c r="J788" s="198">
        <f>J789</f>
        <v>2096.62</v>
      </c>
      <c r="K788" s="610">
        <f t="shared" si="161"/>
        <v>99.839047619047619</v>
      </c>
      <c r="L788" s="538"/>
      <c r="M788" s="538"/>
      <c r="N788" s="8"/>
    </row>
    <row r="789" spans="1:14" x14ac:dyDescent="0.25">
      <c r="A789" s="294">
        <v>322</v>
      </c>
      <c r="B789" s="294" t="s">
        <v>70</v>
      </c>
      <c r="C789" s="216"/>
      <c r="D789" s="219"/>
      <c r="E789" s="219"/>
      <c r="F789" s="219"/>
      <c r="G789" s="219"/>
      <c r="H789" s="219"/>
      <c r="I789" s="195">
        <f>I790</f>
        <v>2100</v>
      </c>
      <c r="J789" s="195">
        <f>J790</f>
        <v>2096.62</v>
      </c>
      <c r="K789" s="612">
        <f t="shared" si="161"/>
        <v>99.839047619047619</v>
      </c>
      <c r="L789" s="531"/>
      <c r="M789" s="539"/>
      <c r="N789" s="8"/>
    </row>
    <row r="790" spans="1:14" ht="18" x14ac:dyDescent="0.25">
      <c r="A790" s="81">
        <v>3224</v>
      </c>
      <c r="B790" s="489" t="s">
        <v>74</v>
      </c>
      <c r="C790" s="22"/>
      <c r="D790" s="271"/>
      <c r="E790" s="271"/>
      <c r="F790" s="271"/>
      <c r="G790" s="271"/>
      <c r="H790" s="271"/>
      <c r="I790" s="236">
        <v>2100</v>
      </c>
      <c r="J790" s="236">
        <v>2096.62</v>
      </c>
      <c r="K790" s="484">
        <f t="shared" si="161"/>
        <v>99.839047619047619</v>
      </c>
      <c r="L790" s="531"/>
      <c r="M790" s="539"/>
      <c r="N790" s="8"/>
    </row>
    <row r="791" spans="1:14" x14ac:dyDescent="0.25">
      <c r="A791" s="83">
        <v>38</v>
      </c>
      <c r="B791" s="83" t="s">
        <v>216</v>
      </c>
      <c r="C791" s="22"/>
      <c r="D791" s="23"/>
      <c r="E791" s="236"/>
      <c r="F791" s="11">
        <f>F792</f>
        <v>0</v>
      </c>
      <c r="G791" s="198">
        <f>G792</f>
        <v>19350</v>
      </c>
      <c r="H791" s="198">
        <f t="shared" si="160"/>
        <v>9675</v>
      </c>
      <c r="I791" s="198">
        <f>I792</f>
        <v>17113</v>
      </c>
      <c r="J791" s="198">
        <f>J792</f>
        <v>16812.98</v>
      </c>
      <c r="K791" s="610">
        <f t="shared" si="161"/>
        <v>98.246829895401149</v>
      </c>
      <c r="L791" s="538"/>
      <c r="M791" s="537"/>
      <c r="N791" s="8"/>
    </row>
    <row r="792" spans="1:14" x14ac:dyDescent="0.25">
      <c r="A792" s="294">
        <v>381</v>
      </c>
      <c r="B792" s="294" t="s">
        <v>47</v>
      </c>
      <c r="C792" s="22"/>
      <c r="D792" s="23"/>
      <c r="E792" s="236"/>
      <c r="F792" s="192">
        <v>0</v>
      </c>
      <c r="G792" s="192">
        <f>G793</f>
        <v>19350</v>
      </c>
      <c r="H792" s="195">
        <f t="shared" si="160"/>
        <v>9675</v>
      </c>
      <c r="I792" s="192">
        <f>I793</f>
        <v>17113</v>
      </c>
      <c r="J792" s="298">
        <f>J793</f>
        <v>16812.98</v>
      </c>
      <c r="K792" s="612">
        <f t="shared" si="161"/>
        <v>98.246829895401149</v>
      </c>
      <c r="L792" s="7"/>
      <c r="M792" s="539"/>
      <c r="N792" s="8"/>
    </row>
    <row r="793" spans="1:14" x14ac:dyDescent="0.25">
      <c r="A793" s="81">
        <v>3811</v>
      </c>
      <c r="B793" s="81" t="s">
        <v>110</v>
      </c>
      <c r="C793" s="22"/>
      <c r="D793" s="23"/>
      <c r="E793" s="236"/>
      <c r="F793" s="23">
        <v>0</v>
      </c>
      <c r="G793" s="23">
        <v>19350</v>
      </c>
      <c r="H793" s="236">
        <f t="shared" si="160"/>
        <v>9675</v>
      </c>
      <c r="I793" s="23">
        <v>17113</v>
      </c>
      <c r="J793" s="23">
        <v>16812.98</v>
      </c>
      <c r="K793" s="484">
        <f t="shared" si="161"/>
        <v>98.246829895401149</v>
      </c>
      <c r="L793" s="7"/>
      <c r="M793" s="539"/>
      <c r="N793" s="8"/>
    </row>
    <row r="794" spans="1:14" ht="30" customHeight="1" x14ac:dyDescent="0.25">
      <c r="A794" s="618" t="s">
        <v>336</v>
      </c>
      <c r="B794" s="619" t="s">
        <v>341</v>
      </c>
      <c r="C794" s="626"/>
      <c r="D794" s="481" t="e">
        <f>#REF!</f>
        <v>#REF!</v>
      </c>
      <c r="E794" s="481" t="e">
        <f t="shared" si="159"/>
        <v>#REF!</v>
      </c>
      <c r="F794" s="481" t="e">
        <f>#REF!</f>
        <v>#REF!</v>
      </c>
      <c r="G794" s="481" t="e">
        <f>#REF!</f>
        <v>#REF!</v>
      </c>
      <c r="H794" s="481" t="e">
        <f t="shared" si="160"/>
        <v>#REF!</v>
      </c>
      <c r="I794" s="481">
        <f t="shared" ref="I794:J797" si="162">I795</f>
        <v>7218</v>
      </c>
      <c r="J794" s="481">
        <f t="shared" si="162"/>
        <v>7218.06</v>
      </c>
      <c r="K794" s="481">
        <f t="shared" si="161"/>
        <v>100.00083125519535</v>
      </c>
      <c r="L794" s="533"/>
      <c r="M794" s="534"/>
      <c r="N794" s="8"/>
    </row>
    <row r="795" spans="1:14" x14ac:dyDescent="0.25">
      <c r="A795" s="14">
        <v>4</v>
      </c>
      <c r="B795" s="14" t="s">
        <v>217</v>
      </c>
      <c r="C795" s="471"/>
      <c r="D795" s="401"/>
      <c r="E795" s="402"/>
      <c r="F795" s="401"/>
      <c r="G795" s="401"/>
      <c r="H795" s="402"/>
      <c r="I795" s="129">
        <f t="shared" si="162"/>
        <v>7218</v>
      </c>
      <c r="J795" s="129">
        <f t="shared" si="162"/>
        <v>7218.06</v>
      </c>
      <c r="K795" s="611">
        <f t="shared" si="161"/>
        <v>100.00083125519535</v>
      </c>
      <c r="L795" s="538"/>
      <c r="M795" s="537"/>
      <c r="N795" s="8"/>
    </row>
    <row r="796" spans="1:14" ht="18" x14ac:dyDescent="0.25">
      <c r="A796" s="83">
        <v>42</v>
      </c>
      <c r="B796" s="487" t="s">
        <v>222</v>
      </c>
      <c r="C796" s="471"/>
      <c r="D796" s="401"/>
      <c r="E796" s="402"/>
      <c r="F796" s="401"/>
      <c r="G796" s="401"/>
      <c r="H796" s="402"/>
      <c r="I796" s="198">
        <f t="shared" si="162"/>
        <v>7218</v>
      </c>
      <c r="J796" s="198">
        <f t="shared" si="162"/>
        <v>7218.06</v>
      </c>
      <c r="K796" s="610">
        <f t="shared" si="161"/>
        <v>100.00083125519535</v>
      </c>
      <c r="L796" s="538"/>
      <c r="M796" s="537"/>
      <c r="N796" s="8"/>
    </row>
    <row r="797" spans="1:14" x14ac:dyDescent="0.25">
      <c r="A797" s="216">
        <v>422</v>
      </c>
      <c r="B797" s="216" t="s">
        <v>118</v>
      </c>
      <c r="C797" s="216"/>
      <c r="D797" s="192"/>
      <c r="E797" s="195"/>
      <c r="F797" s="192"/>
      <c r="G797" s="192"/>
      <c r="H797" s="195"/>
      <c r="I797" s="192">
        <f t="shared" si="162"/>
        <v>7218</v>
      </c>
      <c r="J797" s="192">
        <f t="shared" si="162"/>
        <v>7218.06</v>
      </c>
      <c r="K797" s="612">
        <f t="shared" si="161"/>
        <v>100.00083125519535</v>
      </c>
      <c r="L797" s="7"/>
      <c r="M797" s="539"/>
      <c r="N797" s="8"/>
    </row>
    <row r="798" spans="1:14" x14ac:dyDescent="0.25">
      <c r="A798" s="81">
        <v>4224</v>
      </c>
      <c r="B798" s="81" t="s">
        <v>489</v>
      </c>
      <c r="C798" s="81"/>
      <c r="D798" s="17"/>
      <c r="E798" s="236"/>
      <c r="F798" s="17"/>
      <c r="G798" s="17"/>
      <c r="H798" s="236"/>
      <c r="I798" s="17">
        <v>7218</v>
      </c>
      <c r="J798" s="23">
        <v>7218.06</v>
      </c>
      <c r="K798" s="484">
        <f t="shared" si="161"/>
        <v>100.00083125519535</v>
      </c>
      <c r="L798" s="31"/>
      <c r="M798" s="532"/>
      <c r="N798" s="8"/>
    </row>
    <row r="799" spans="1:14" ht="24" customHeight="1" x14ac:dyDescent="0.25">
      <c r="A799" s="645"/>
      <c r="B799" s="646"/>
      <c r="C799" s="646"/>
      <c r="D799" s="646"/>
      <c r="E799" s="646"/>
      <c r="F799" s="646"/>
      <c r="G799" s="646"/>
      <c r="H799" s="646"/>
      <c r="I799" s="646"/>
      <c r="J799" s="646"/>
      <c r="K799" s="646"/>
      <c r="L799" s="647"/>
      <c r="M799" s="648"/>
      <c r="N799" s="8"/>
    </row>
    <row r="800" spans="1:14" ht="30" customHeight="1" x14ac:dyDescent="0.25">
      <c r="A800" s="433" t="s">
        <v>264</v>
      </c>
      <c r="B800" s="434" t="s">
        <v>265</v>
      </c>
      <c r="C800" s="435" t="s">
        <v>264</v>
      </c>
      <c r="D800" s="436" t="e">
        <f>#REF!</f>
        <v>#REF!</v>
      </c>
      <c r="E800" s="436" t="e">
        <f>D800/2</f>
        <v>#REF!</v>
      </c>
      <c r="F800" s="436" t="e">
        <f>#REF!</f>
        <v>#REF!</v>
      </c>
      <c r="G800" s="436" t="e">
        <f>G801+#REF!</f>
        <v>#REF!</v>
      </c>
      <c r="H800" s="436" t="e">
        <f>G800/2</f>
        <v>#REF!</v>
      </c>
      <c r="I800" s="436">
        <f t="shared" ref="I800:J804" si="163">I801</f>
        <v>3500</v>
      </c>
      <c r="J800" s="472">
        <f t="shared" si="163"/>
        <v>3444.16</v>
      </c>
      <c r="K800" s="470">
        <f>J800/I800*100</f>
        <v>98.404571428571415</v>
      </c>
      <c r="L800" s="533"/>
      <c r="M800" s="534"/>
      <c r="N800" s="8"/>
    </row>
    <row r="801" spans="1:14" ht="30" customHeight="1" x14ac:dyDescent="0.25">
      <c r="A801" s="607" t="s">
        <v>335</v>
      </c>
      <c r="B801" s="608" t="s">
        <v>342</v>
      </c>
      <c r="C801" s="633"/>
      <c r="D801" s="628"/>
      <c r="E801" s="628"/>
      <c r="F801" s="628"/>
      <c r="G801" s="628" t="e">
        <f>G802</f>
        <v>#REF!</v>
      </c>
      <c r="H801" s="628" t="e">
        <f t="shared" ref="H801:H805" si="164">G801/2</f>
        <v>#REF!</v>
      </c>
      <c r="I801" s="628">
        <f t="shared" si="163"/>
        <v>3500</v>
      </c>
      <c r="J801" s="628">
        <f t="shared" si="163"/>
        <v>3444.16</v>
      </c>
      <c r="K801" s="481">
        <f t="shared" ref="K801:K805" si="165">J801/I801*100</f>
        <v>98.404571428571415</v>
      </c>
      <c r="L801" s="533"/>
      <c r="M801" s="534"/>
      <c r="N801" s="8"/>
    </row>
    <row r="802" spans="1:14" ht="15" customHeight="1" x14ac:dyDescent="0.25">
      <c r="A802" s="155">
        <v>3</v>
      </c>
      <c r="B802" s="155" t="s">
        <v>2</v>
      </c>
      <c r="C802" s="152"/>
      <c r="D802" s="153"/>
      <c r="E802" s="153"/>
      <c r="F802" s="398">
        <v>0</v>
      </c>
      <c r="G802" s="398" t="e">
        <f>#REF!+G803</f>
        <v>#REF!</v>
      </c>
      <c r="H802" s="398" t="e">
        <f t="shared" si="164"/>
        <v>#REF!</v>
      </c>
      <c r="I802" s="398">
        <f t="shared" si="163"/>
        <v>3500</v>
      </c>
      <c r="J802" s="398">
        <f t="shared" si="163"/>
        <v>3444.16</v>
      </c>
      <c r="K802" s="611">
        <f t="shared" si="165"/>
        <v>98.404571428571415</v>
      </c>
      <c r="L802" s="538"/>
      <c r="M802" s="537"/>
      <c r="N802" s="8"/>
    </row>
    <row r="803" spans="1:14" ht="20.100000000000001" customHeight="1" x14ac:dyDescent="0.25">
      <c r="A803" s="83">
        <v>35</v>
      </c>
      <c r="B803" s="83" t="s">
        <v>214</v>
      </c>
      <c r="C803" s="152"/>
      <c r="D803" s="153"/>
      <c r="E803" s="153"/>
      <c r="F803" s="312">
        <v>0</v>
      </c>
      <c r="G803" s="312">
        <f>G804</f>
        <v>3500</v>
      </c>
      <c r="H803" s="312">
        <f t="shared" si="164"/>
        <v>1750</v>
      </c>
      <c r="I803" s="312">
        <f t="shared" si="163"/>
        <v>3500</v>
      </c>
      <c r="J803" s="312">
        <f t="shared" si="163"/>
        <v>3444.16</v>
      </c>
      <c r="K803" s="610">
        <f t="shared" si="165"/>
        <v>98.404571428571415</v>
      </c>
      <c r="L803" s="538"/>
      <c r="M803" s="537"/>
      <c r="N803" s="8"/>
    </row>
    <row r="804" spans="1:14" ht="30" customHeight="1" x14ac:dyDescent="0.25">
      <c r="A804" s="294">
        <v>352</v>
      </c>
      <c r="B804" s="314" t="s">
        <v>101</v>
      </c>
      <c r="C804" s="152"/>
      <c r="D804" s="153"/>
      <c r="E804" s="153"/>
      <c r="F804" s="397">
        <v>0</v>
      </c>
      <c r="G804" s="397">
        <f>G805</f>
        <v>3500</v>
      </c>
      <c r="H804" s="397">
        <f t="shared" si="164"/>
        <v>1750</v>
      </c>
      <c r="I804" s="397">
        <f t="shared" si="163"/>
        <v>3500</v>
      </c>
      <c r="J804" s="308">
        <f t="shared" si="163"/>
        <v>3444.16</v>
      </c>
      <c r="K804" s="612">
        <f t="shared" si="165"/>
        <v>98.404571428571415</v>
      </c>
      <c r="L804" s="531"/>
      <c r="M804" s="539"/>
      <c r="N804" s="8"/>
    </row>
    <row r="805" spans="1:14" x14ac:dyDescent="0.25">
      <c r="A805" s="81">
        <v>3522</v>
      </c>
      <c r="B805" s="82" t="s">
        <v>303</v>
      </c>
      <c r="C805" s="152"/>
      <c r="D805" s="153"/>
      <c r="E805" s="153"/>
      <c r="F805" s="309">
        <v>0</v>
      </c>
      <c r="G805" s="309">
        <v>3500</v>
      </c>
      <c r="H805" s="309">
        <f t="shared" si="164"/>
        <v>1750</v>
      </c>
      <c r="I805" s="309">
        <v>3500</v>
      </c>
      <c r="J805" s="309">
        <v>3444.16</v>
      </c>
      <c r="K805" s="484">
        <f t="shared" si="165"/>
        <v>98.404571428571415</v>
      </c>
      <c r="L805" s="531"/>
      <c r="M805" s="539"/>
      <c r="N805" s="8"/>
    </row>
    <row r="806" spans="1:14" x14ac:dyDescent="0.25">
      <c r="A806" s="645"/>
      <c r="B806" s="646"/>
      <c r="C806" s="646"/>
      <c r="D806" s="646"/>
      <c r="E806" s="646"/>
      <c r="F806" s="646"/>
      <c r="G806" s="646"/>
      <c r="H806" s="646"/>
      <c r="I806" s="646"/>
      <c r="J806" s="646"/>
      <c r="K806" s="646"/>
      <c r="L806" s="647"/>
      <c r="M806" s="648"/>
      <c r="N806" s="8"/>
    </row>
    <row r="807" spans="1:14" ht="30" customHeight="1" x14ac:dyDescent="0.25">
      <c r="A807" s="424" t="s">
        <v>266</v>
      </c>
      <c r="B807" s="425" t="s">
        <v>267</v>
      </c>
      <c r="C807" s="430" t="s">
        <v>266</v>
      </c>
      <c r="D807" s="426" t="e">
        <f>#REF!+#REF!</f>
        <v>#REF!</v>
      </c>
      <c r="E807" s="426" t="e">
        <f>D807/2</f>
        <v>#REF!</v>
      </c>
      <c r="F807" s="426" t="e">
        <f>F808+#REF!</f>
        <v>#REF!</v>
      </c>
      <c r="G807" s="426" t="e">
        <f>G808+#REF!</f>
        <v>#REF!</v>
      </c>
      <c r="H807" s="426" t="e">
        <f>G807/2</f>
        <v>#REF!</v>
      </c>
      <c r="I807" s="426">
        <f t="shared" ref="I807:J811" si="166">I808</f>
        <v>89120</v>
      </c>
      <c r="J807" s="470">
        <f t="shared" si="166"/>
        <v>89448.85</v>
      </c>
      <c r="K807" s="470">
        <f>J807/I807*100</f>
        <v>100.36899685816876</v>
      </c>
      <c r="L807" s="533"/>
      <c r="M807" s="534"/>
      <c r="N807" s="8"/>
    </row>
    <row r="808" spans="1:14" ht="30" customHeight="1" x14ac:dyDescent="0.25">
      <c r="A808" s="607" t="s">
        <v>335</v>
      </c>
      <c r="B808" s="608" t="s">
        <v>342</v>
      </c>
      <c r="C808" s="619"/>
      <c r="D808" s="481"/>
      <c r="E808" s="481"/>
      <c r="F808" s="481">
        <f>F809</f>
        <v>0</v>
      </c>
      <c r="G808" s="481">
        <f>G809</f>
        <v>44000</v>
      </c>
      <c r="H808" s="481">
        <f t="shared" ref="H808:H812" si="167">G808/2</f>
        <v>22000</v>
      </c>
      <c r="I808" s="481">
        <f t="shared" si="166"/>
        <v>89120</v>
      </c>
      <c r="J808" s="481">
        <f t="shared" si="166"/>
        <v>89448.85</v>
      </c>
      <c r="K808" s="481">
        <f t="shared" ref="K808:K812" si="168">J808/I808*100</f>
        <v>100.36899685816876</v>
      </c>
      <c r="L808" s="533"/>
      <c r="M808" s="534"/>
      <c r="N808" s="8"/>
    </row>
    <row r="809" spans="1:14" x14ac:dyDescent="0.25">
      <c r="A809" s="14">
        <v>3</v>
      </c>
      <c r="B809" s="14" t="s">
        <v>2</v>
      </c>
      <c r="C809" s="143"/>
      <c r="D809" s="144"/>
      <c r="E809" s="144"/>
      <c r="F809" s="129">
        <v>0</v>
      </c>
      <c r="G809" s="129">
        <f>G810</f>
        <v>44000</v>
      </c>
      <c r="H809" s="129">
        <f t="shared" si="167"/>
        <v>22000</v>
      </c>
      <c r="I809" s="129">
        <f t="shared" si="166"/>
        <v>89120</v>
      </c>
      <c r="J809" s="129">
        <f t="shared" si="166"/>
        <v>89448.85</v>
      </c>
      <c r="K809" s="611">
        <f t="shared" si="168"/>
        <v>100.36899685816876</v>
      </c>
      <c r="L809" s="538"/>
      <c r="M809" s="537"/>
      <c r="N809" s="8"/>
    </row>
    <row r="810" spans="1:14" x14ac:dyDescent="0.25">
      <c r="A810" s="83">
        <v>38</v>
      </c>
      <c r="B810" s="83" t="s">
        <v>216</v>
      </c>
      <c r="C810" s="143"/>
      <c r="D810" s="144"/>
      <c r="E810" s="144"/>
      <c r="F810" s="198">
        <v>0</v>
      </c>
      <c r="G810" s="124">
        <f>G811</f>
        <v>44000</v>
      </c>
      <c r="H810" s="198">
        <f t="shared" si="167"/>
        <v>22000</v>
      </c>
      <c r="I810" s="198">
        <f t="shared" si="166"/>
        <v>89120</v>
      </c>
      <c r="J810" s="198">
        <f t="shared" si="166"/>
        <v>89448.85</v>
      </c>
      <c r="K810" s="610">
        <f t="shared" si="168"/>
        <v>100.36899685816876</v>
      </c>
      <c r="L810" s="538"/>
      <c r="M810" s="537"/>
      <c r="N810" s="8"/>
    </row>
    <row r="811" spans="1:14" x14ac:dyDescent="0.25">
      <c r="A811" s="294">
        <v>381</v>
      </c>
      <c r="B811" s="294" t="s">
        <v>47</v>
      </c>
      <c r="C811" s="143"/>
      <c r="D811" s="144"/>
      <c r="E811" s="144"/>
      <c r="F811" s="195">
        <v>0</v>
      </c>
      <c r="G811" s="195">
        <f>G812</f>
        <v>44000</v>
      </c>
      <c r="H811" s="195">
        <f t="shared" si="167"/>
        <v>22000</v>
      </c>
      <c r="I811" s="195">
        <f t="shared" si="166"/>
        <v>89120</v>
      </c>
      <c r="J811" s="298">
        <f t="shared" si="166"/>
        <v>89448.85</v>
      </c>
      <c r="K811" s="612">
        <f t="shared" si="168"/>
        <v>100.36899685816876</v>
      </c>
      <c r="L811" s="531"/>
      <c r="M811" s="539"/>
      <c r="N811" s="8"/>
    </row>
    <row r="812" spans="1:14" x14ac:dyDescent="0.25">
      <c r="A812" s="81">
        <v>3811</v>
      </c>
      <c r="B812" s="81" t="s">
        <v>110</v>
      </c>
      <c r="C812" s="143"/>
      <c r="D812" s="144"/>
      <c r="E812" s="144"/>
      <c r="F812" s="236">
        <v>0</v>
      </c>
      <c r="G812" s="236">
        <v>44000</v>
      </c>
      <c r="H812" s="236">
        <f t="shared" si="167"/>
        <v>22000</v>
      </c>
      <c r="I812" s="236">
        <v>89120</v>
      </c>
      <c r="J812" s="17">
        <v>89448.85</v>
      </c>
      <c r="K812" s="484">
        <f t="shared" si="168"/>
        <v>100.36899685816876</v>
      </c>
      <c r="L812" s="531"/>
      <c r="M812" s="539"/>
      <c r="N812" s="8"/>
    </row>
    <row r="813" spans="1:14" ht="15" customHeight="1" x14ac:dyDescent="0.25">
      <c r="A813" s="645"/>
      <c r="B813" s="646"/>
      <c r="C813" s="646"/>
      <c r="D813" s="646"/>
      <c r="E813" s="646"/>
      <c r="F813" s="646"/>
      <c r="G813" s="646"/>
      <c r="H813" s="646"/>
      <c r="I813" s="646"/>
      <c r="J813" s="646"/>
      <c r="K813" s="646"/>
      <c r="L813" s="647"/>
      <c r="M813" s="648"/>
      <c r="N813" s="8"/>
    </row>
    <row r="814" spans="1:14" ht="30" customHeight="1" x14ac:dyDescent="0.25">
      <c r="A814" s="424" t="s">
        <v>268</v>
      </c>
      <c r="B814" s="429" t="s">
        <v>269</v>
      </c>
      <c r="C814" s="430" t="s">
        <v>268</v>
      </c>
      <c r="D814" s="426" t="e">
        <f>D820</f>
        <v>#REF!</v>
      </c>
      <c r="E814" s="426" t="e">
        <f>D814/2</f>
        <v>#REF!</v>
      </c>
      <c r="F814" s="426" t="e">
        <f>F820</f>
        <v>#REF!</v>
      </c>
      <c r="G814" s="426" t="e">
        <f>G815+G820</f>
        <v>#REF!</v>
      </c>
      <c r="H814" s="426" t="e">
        <f>G814/2</f>
        <v>#REF!</v>
      </c>
      <c r="I814" s="426">
        <f>I815+I820</f>
        <v>4016</v>
      </c>
      <c r="J814" s="470">
        <f>J815+J820</f>
        <v>4016</v>
      </c>
      <c r="K814" s="470">
        <f>J814/I814*100</f>
        <v>100</v>
      </c>
      <c r="L814" s="533"/>
      <c r="M814" s="534"/>
      <c r="N814" s="8"/>
    </row>
    <row r="815" spans="1:14" ht="30" customHeight="1" x14ac:dyDescent="0.25">
      <c r="A815" s="607" t="s">
        <v>335</v>
      </c>
      <c r="B815" s="608" t="s">
        <v>342</v>
      </c>
      <c r="C815" s="619"/>
      <c r="D815" s="481"/>
      <c r="E815" s="481"/>
      <c r="F815" s="481"/>
      <c r="G815" s="481" t="e">
        <f>G816+G821</f>
        <v>#REF!</v>
      </c>
      <c r="H815" s="481" t="e">
        <f t="shared" ref="H815:H821" si="169">G815/2</f>
        <v>#REF!</v>
      </c>
      <c r="I815" s="481">
        <f t="shared" ref="I815:J818" si="170">I816</f>
        <v>3320</v>
      </c>
      <c r="J815" s="481">
        <f t="shared" si="170"/>
        <v>3320</v>
      </c>
      <c r="K815" s="481">
        <f t="shared" ref="K815:K824" si="171">J815/I815*100</f>
        <v>100</v>
      </c>
      <c r="L815" s="533"/>
      <c r="M815" s="534"/>
      <c r="N815" s="8"/>
    </row>
    <row r="816" spans="1:14" ht="15" customHeight="1" x14ac:dyDescent="0.25">
      <c r="A816" s="14">
        <v>3</v>
      </c>
      <c r="B816" s="14" t="s">
        <v>2</v>
      </c>
      <c r="C816" s="143"/>
      <c r="D816" s="144"/>
      <c r="E816" s="144"/>
      <c r="F816" s="129">
        <f>F817</f>
        <v>0</v>
      </c>
      <c r="G816" s="129">
        <f>G817</f>
        <v>3320</v>
      </c>
      <c r="H816" s="129">
        <f t="shared" si="169"/>
        <v>1660</v>
      </c>
      <c r="I816" s="129">
        <f t="shared" si="170"/>
        <v>3320</v>
      </c>
      <c r="J816" s="129">
        <f t="shared" si="170"/>
        <v>3320</v>
      </c>
      <c r="K816" s="611">
        <f t="shared" si="171"/>
        <v>100</v>
      </c>
      <c r="L816" s="538"/>
      <c r="M816" s="537"/>
      <c r="N816" s="8"/>
    </row>
    <row r="817" spans="1:14" ht="15" customHeight="1" x14ac:dyDescent="0.25">
      <c r="A817" s="83">
        <v>38</v>
      </c>
      <c r="B817" s="83" t="s">
        <v>216</v>
      </c>
      <c r="C817" s="83"/>
      <c r="D817" s="198">
        <f>D818</f>
        <v>3318.1</v>
      </c>
      <c r="E817" s="198">
        <f t="shared" ref="E817:E819" si="172">D817/2</f>
        <v>1659.05</v>
      </c>
      <c r="F817" s="198">
        <f>F818</f>
        <v>0</v>
      </c>
      <c r="G817" s="198">
        <f>G818</f>
        <v>3320</v>
      </c>
      <c r="H817" s="198">
        <f t="shared" si="169"/>
        <v>1660</v>
      </c>
      <c r="I817" s="198">
        <f t="shared" si="170"/>
        <v>3320</v>
      </c>
      <c r="J817" s="198">
        <f t="shared" si="170"/>
        <v>3320</v>
      </c>
      <c r="K817" s="610">
        <f t="shared" si="171"/>
        <v>100</v>
      </c>
      <c r="L817" s="538"/>
      <c r="M817" s="537"/>
      <c r="N817" s="8"/>
    </row>
    <row r="818" spans="1:14" ht="15" customHeight="1" x14ac:dyDescent="0.25">
      <c r="A818" s="294">
        <v>381</v>
      </c>
      <c r="B818" s="294" t="s">
        <v>47</v>
      </c>
      <c r="C818" s="294"/>
      <c r="D818" s="298">
        <f>SUM(D819)</f>
        <v>3318.1</v>
      </c>
      <c r="E818" s="276">
        <f t="shared" si="172"/>
        <v>1659.05</v>
      </c>
      <c r="F818" s="298">
        <f>SUM(F819)</f>
        <v>0</v>
      </c>
      <c r="G818" s="298">
        <f>G819</f>
        <v>3320</v>
      </c>
      <c r="H818" s="195">
        <f t="shared" si="169"/>
        <v>1660</v>
      </c>
      <c r="I818" s="298">
        <f t="shared" si="170"/>
        <v>3320</v>
      </c>
      <c r="J818" s="298">
        <f t="shared" si="170"/>
        <v>3320</v>
      </c>
      <c r="K818" s="612">
        <f t="shared" si="171"/>
        <v>100</v>
      </c>
      <c r="L818" s="7"/>
      <c r="M818" s="539"/>
      <c r="N818" s="8"/>
    </row>
    <row r="819" spans="1:14" x14ac:dyDescent="0.25">
      <c r="A819" s="81">
        <v>3811</v>
      </c>
      <c r="B819" s="81" t="s">
        <v>110</v>
      </c>
      <c r="C819" s="81"/>
      <c r="D819" s="17">
        <v>3318.1</v>
      </c>
      <c r="E819" s="236">
        <f t="shared" si="172"/>
        <v>1659.05</v>
      </c>
      <c r="F819" s="17">
        <v>0</v>
      </c>
      <c r="G819" s="17">
        <v>3320</v>
      </c>
      <c r="H819" s="236">
        <f t="shared" si="169"/>
        <v>1660</v>
      </c>
      <c r="I819" s="17">
        <v>3320</v>
      </c>
      <c r="J819" s="17">
        <v>3320</v>
      </c>
      <c r="K819" s="484">
        <f t="shared" si="171"/>
        <v>100</v>
      </c>
      <c r="L819" s="7"/>
      <c r="M819" s="539"/>
      <c r="N819" s="548"/>
    </row>
    <row r="820" spans="1:14" ht="30" customHeight="1" x14ac:dyDescent="0.25">
      <c r="A820" s="618" t="s">
        <v>336</v>
      </c>
      <c r="B820" s="619" t="s">
        <v>341</v>
      </c>
      <c r="C820" s="624"/>
      <c r="D820" s="625" t="e">
        <f>D821</f>
        <v>#REF!</v>
      </c>
      <c r="E820" s="481" t="e">
        <f t="shared" ref="E820:E821" si="173">D820/2</f>
        <v>#REF!</v>
      </c>
      <c r="F820" s="625" t="e">
        <f>F821</f>
        <v>#REF!</v>
      </c>
      <c r="G820" s="625" t="e">
        <f>G821</f>
        <v>#REF!</v>
      </c>
      <c r="H820" s="481" t="e">
        <f t="shared" si="169"/>
        <v>#REF!</v>
      </c>
      <c r="I820" s="625">
        <f t="shared" ref="I820:J823" si="174">I821</f>
        <v>696</v>
      </c>
      <c r="J820" s="481">
        <f t="shared" si="174"/>
        <v>696</v>
      </c>
      <c r="K820" s="481">
        <f t="shared" si="171"/>
        <v>100</v>
      </c>
      <c r="L820" s="535"/>
      <c r="M820" s="534"/>
      <c r="N820" s="8"/>
    </row>
    <row r="821" spans="1:14" x14ac:dyDescent="0.25">
      <c r="A821" s="14">
        <v>3</v>
      </c>
      <c r="B821" s="14" t="s">
        <v>2</v>
      </c>
      <c r="C821" s="14"/>
      <c r="D821" s="209" t="e">
        <f>#REF!+#REF!</f>
        <v>#REF!</v>
      </c>
      <c r="E821" s="209" t="e">
        <f t="shared" si="173"/>
        <v>#REF!</v>
      </c>
      <c r="F821" s="129" t="e">
        <f>#REF!+#REF!</f>
        <v>#REF!</v>
      </c>
      <c r="G821" s="129" t="e">
        <f>#REF!+#REF!</f>
        <v>#REF!</v>
      </c>
      <c r="H821" s="129" t="e">
        <f t="shared" si="169"/>
        <v>#REF!</v>
      </c>
      <c r="I821" s="129">
        <f t="shared" si="174"/>
        <v>696</v>
      </c>
      <c r="J821" s="129">
        <f t="shared" si="174"/>
        <v>696</v>
      </c>
      <c r="K821" s="611">
        <f t="shared" si="171"/>
        <v>100</v>
      </c>
      <c r="L821" s="538"/>
      <c r="M821" s="537"/>
      <c r="N821" s="8"/>
    </row>
    <row r="822" spans="1:14" x14ac:dyDescent="0.25">
      <c r="A822" s="83">
        <v>32</v>
      </c>
      <c r="B822" s="83" t="s">
        <v>212</v>
      </c>
      <c r="C822" s="83"/>
      <c r="D822" s="53"/>
      <c r="E822" s="53"/>
      <c r="F822" s="198"/>
      <c r="G822" s="198"/>
      <c r="H822" s="198"/>
      <c r="I822" s="198">
        <f t="shared" si="174"/>
        <v>696</v>
      </c>
      <c r="J822" s="198">
        <f t="shared" si="174"/>
        <v>696</v>
      </c>
      <c r="K822" s="610">
        <f t="shared" si="171"/>
        <v>100</v>
      </c>
      <c r="L822" s="538"/>
      <c r="M822" s="537"/>
      <c r="N822" s="8"/>
    </row>
    <row r="823" spans="1:14" x14ac:dyDescent="0.25">
      <c r="A823" s="294">
        <v>323</v>
      </c>
      <c r="B823" s="294" t="s">
        <v>77</v>
      </c>
      <c r="C823" s="216"/>
      <c r="D823" s="390"/>
      <c r="E823" s="390"/>
      <c r="F823" s="219"/>
      <c r="G823" s="219"/>
      <c r="H823" s="219"/>
      <c r="I823" s="195">
        <f t="shared" si="174"/>
        <v>696</v>
      </c>
      <c r="J823" s="298">
        <f t="shared" si="174"/>
        <v>696</v>
      </c>
      <c r="K823" s="612">
        <f t="shared" si="171"/>
        <v>100</v>
      </c>
      <c r="L823" s="538"/>
      <c r="M823" s="539"/>
      <c r="N823" s="8"/>
    </row>
    <row r="824" spans="1:14" x14ac:dyDescent="0.25">
      <c r="A824" s="22">
        <v>3239</v>
      </c>
      <c r="B824" s="22" t="s">
        <v>86</v>
      </c>
      <c r="C824" s="22"/>
      <c r="D824" s="273"/>
      <c r="E824" s="273"/>
      <c r="F824" s="271"/>
      <c r="G824" s="271"/>
      <c r="H824" s="271"/>
      <c r="I824" s="236">
        <v>696</v>
      </c>
      <c r="J824" s="17">
        <v>696</v>
      </c>
      <c r="K824" s="484">
        <f t="shared" si="171"/>
        <v>100</v>
      </c>
      <c r="L824" s="538"/>
      <c r="M824" s="539"/>
      <c r="N824" s="8"/>
    </row>
    <row r="825" spans="1:14" x14ac:dyDescent="0.25">
      <c r="A825" s="645"/>
      <c r="B825" s="646"/>
      <c r="C825" s="646"/>
      <c r="D825" s="646"/>
      <c r="E825" s="646"/>
      <c r="F825" s="646"/>
      <c r="G825" s="646"/>
      <c r="H825" s="646"/>
      <c r="I825" s="646"/>
      <c r="J825" s="646"/>
      <c r="K825" s="646"/>
      <c r="L825" s="647"/>
      <c r="M825" s="648"/>
      <c r="N825" s="8"/>
    </row>
    <row r="826" spans="1:14" ht="30" customHeight="1" x14ac:dyDescent="0.25">
      <c r="A826" s="424" t="s">
        <v>270</v>
      </c>
      <c r="B826" s="425" t="s">
        <v>271</v>
      </c>
      <c r="C826" s="430" t="s">
        <v>270</v>
      </c>
      <c r="D826" s="426">
        <f>D827</f>
        <v>16590.3</v>
      </c>
      <c r="E826" s="426">
        <f>D826/2</f>
        <v>8295.15</v>
      </c>
      <c r="F826" s="426">
        <f t="shared" ref="F826:G829" si="175">F827</f>
        <v>10198.08</v>
      </c>
      <c r="G826" s="426">
        <f t="shared" si="175"/>
        <v>12350</v>
      </c>
      <c r="H826" s="426">
        <f>G826/2</f>
        <v>6175</v>
      </c>
      <c r="I826" s="426">
        <f t="shared" ref="I826:J829" si="176">I827</f>
        <v>68327</v>
      </c>
      <c r="J826" s="470">
        <f t="shared" si="176"/>
        <v>70557.23</v>
      </c>
      <c r="K826" s="470">
        <f>J826/I826*100</f>
        <v>103.26405374156629</v>
      </c>
      <c r="L826" s="533"/>
      <c r="M826" s="534"/>
      <c r="N826" s="99" t="s">
        <v>5</v>
      </c>
    </row>
    <row r="827" spans="1:14" ht="30" customHeight="1" x14ac:dyDescent="0.25">
      <c r="A827" s="607" t="s">
        <v>335</v>
      </c>
      <c r="B827" s="608" t="s">
        <v>342</v>
      </c>
      <c r="C827" s="624"/>
      <c r="D827" s="625">
        <f>D828</f>
        <v>16590.3</v>
      </c>
      <c r="E827" s="481">
        <f t="shared" ref="E827:E832" si="177">D827/2</f>
        <v>8295.15</v>
      </c>
      <c r="F827" s="625">
        <f t="shared" si="175"/>
        <v>10198.08</v>
      </c>
      <c r="G827" s="625">
        <f t="shared" si="175"/>
        <v>12350</v>
      </c>
      <c r="H827" s="481">
        <f t="shared" ref="H827:H832" si="178">G827/2</f>
        <v>6175</v>
      </c>
      <c r="I827" s="625">
        <f t="shared" si="176"/>
        <v>68327</v>
      </c>
      <c r="J827" s="481">
        <f t="shared" si="176"/>
        <v>70557.23</v>
      </c>
      <c r="K827" s="481">
        <f t="shared" ref="K827:K832" si="179">J827/I827*100</f>
        <v>103.26405374156629</v>
      </c>
      <c r="L827" s="535"/>
      <c r="M827" s="534"/>
      <c r="N827" s="8"/>
    </row>
    <row r="828" spans="1:14" x14ac:dyDescent="0.25">
      <c r="A828" s="14">
        <v>3</v>
      </c>
      <c r="B828" s="14" t="s">
        <v>2</v>
      </c>
      <c r="C828" s="14"/>
      <c r="D828" s="209">
        <f>D829</f>
        <v>16590.3</v>
      </c>
      <c r="E828" s="209">
        <f t="shared" si="177"/>
        <v>8295.15</v>
      </c>
      <c r="F828" s="129">
        <f t="shared" si="175"/>
        <v>10198.08</v>
      </c>
      <c r="G828" s="129">
        <f t="shared" si="175"/>
        <v>12350</v>
      </c>
      <c r="H828" s="129">
        <f t="shared" si="178"/>
        <v>6175</v>
      </c>
      <c r="I828" s="129">
        <f t="shared" si="176"/>
        <v>68327</v>
      </c>
      <c r="J828" s="129">
        <f t="shared" si="176"/>
        <v>70557.23</v>
      </c>
      <c r="K828" s="611">
        <f t="shared" si="179"/>
        <v>103.26405374156629</v>
      </c>
      <c r="L828" s="538"/>
      <c r="M828" s="537"/>
      <c r="N828" s="8"/>
    </row>
    <row r="829" spans="1:14" x14ac:dyDescent="0.25">
      <c r="A829" s="83">
        <v>37</v>
      </c>
      <c r="B829" s="206" t="s">
        <v>305</v>
      </c>
      <c r="C829" s="83"/>
      <c r="D829" s="198">
        <f>D830</f>
        <v>16590.3</v>
      </c>
      <c r="E829" s="198">
        <f t="shared" si="177"/>
        <v>8295.15</v>
      </c>
      <c r="F829" s="198">
        <f t="shared" si="175"/>
        <v>10198.08</v>
      </c>
      <c r="G829" s="198">
        <f t="shared" si="175"/>
        <v>12350</v>
      </c>
      <c r="H829" s="198">
        <f t="shared" si="178"/>
        <v>6175</v>
      </c>
      <c r="I829" s="198">
        <f t="shared" si="176"/>
        <v>68327</v>
      </c>
      <c r="J829" s="198">
        <f t="shared" si="176"/>
        <v>70557.23</v>
      </c>
      <c r="K829" s="610">
        <f t="shared" si="179"/>
        <v>103.26405374156629</v>
      </c>
      <c r="L829" s="538"/>
      <c r="M829" s="537"/>
      <c r="N829" s="8"/>
    </row>
    <row r="830" spans="1:14" ht="19.5" x14ac:dyDescent="0.25">
      <c r="A830" s="514">
        <v>372</v>
      </c>
      <c r="B830" s="515" t="s">
        <v>106</v>
      </c>
      <c r="C830" s="416"/>
      <c r="D830" s="276">
        <f>SUM(D832)</f>
        <v>16590.3</v>
      </c>
      <c r="E830" s="276">
        <f t="shared" si="177"/>
        <v>8295.15</v>
      </c>
      <c r="F830" s="276">
        <f>SUM(F832)</f>
        <v>10198.08</v>
      </c>
      <c r="G830" s="276">
        <f>G832</f>
        <v>12350</v>
      </c>
      <c r="H830" s="195">
        <f t="shared" si="178"/>
        <v>6175</v>
      </c>
      <c r="I830" s="276">
        <f>I831+I832</f>
        <v>68327</v>
      </c>
      <c r="J830" s="276">
        <f>J831+J832</f>
        <v>70557.23</v>
      </c>
      <c r="K830" s="612">
        <f t="shared" si="179"/>
        <v>103.26405374156629</v>
      </c>
      <c r="L830" s="531"/>
      <c r="M830" s="539"/>
      <c r="N830" s="8"/>
    </row>
    <row r="831" spans="1:14" x14ac:dyDescent="0.25">
      <c r="A831" s="391">
        <v>3711</v>
      </c>
      <c r="B831" s="391" t="s">
        <v>107</v>
      </c>
      <c r="C831" s="460"/>
      <c r="D831" s="236"/>
      <c r="E831" s="236"/>
      <c r="F831" s="236"/>
      <c r="G831" s="236"/>
      <c r="H831" s="236"/>
      <c r="I831" s="236">
        <v>20000</v>
      </c>
      <c r="J831" s="236">
        <v>0</v>
      </c>
      <c r="K831" s="484">
        <f t="shared" si="179"/>
        <v>0</v>
      </c>
      <c r="L831" s="531"/>
      <c r="M831" s="539"/>
      <c r="N831" s="8"/>
    </row>
    <row r="832" spans="1:14" x14ac:dyDescent="0.25">
      <c r="A832" s="516">
        <v>3721</v>
      </c>
      <c r="B832" s="516" t="s">
        <v>107</v>
      </c>
      <c r="C832" s="76"/>
      <c r="D832" s="58">
        <v>16590.3</v>
      </c>
      <c r="E832" s="236">
        <f t="shared" si="177"/>
        <v>8295.15</v>
      </c>
      <c r="F832" s="58">
        <v>10198.08</v>
      </c>
      <c r="G832" s="58">
        <v>12350</v>
      </c>
      <c r="H832" s="236">
        <f t="shared" si="178"/>
        <v>6175</v>
      </c>
      <c r="I832" s="58">
        <v>48327</v>
      </c>
      <c r="J832" s="236">
        <v>70557.23</v>
      </c>
      <c r="K832" s="484">
        <f t="shared" si="179"/>
        <v>145.99960684503486</v>
      </c>
      <c r="L832" s="531"/>
      <c r="M832" s="539"/>
      <c r="N832" s="8"/>
    </row>
    <row r="833" spans="1:19" ht="24" customHeight="1" x14ac:dyDescent="0.25">
      <c r="A833" s="679"/>
      <c r="B833" s="680"/>
      <c r="C833" s="680"/>
      <c r="D833" s="680"/>
      <c r="E833" s="680"/>
      <c r="F833" s="680"/>
      <c r="G833" s="680"/>
      <c r="H833" s="680"/>
      <c r="I833" s="680"/>
      <c r="J833" s="680"/>
      <c r="K833" s="680"/>
      <c r="L833" s="676"/>
      <c r="M833" s="681"/>
      <c r="N833" s="8"/>
      <c r="R833" s="117"/>
    </row>
    <row r="834" spans="1:19" ht="30" customHeight="1" x14ac:dyDescent="0.25">
      <c r="A834" s="442" t="s">
        <v>272</v>
      </c>
      <c r="B834" s="429" t="s">
        <v>306</v>
      </c>
      <c r="C834" s="430" t="s">
        <v>272</v>
      </c>
      <c r="D834" s="426">
        <f>D835</f>
        <v>14600</v>
      </c>
      <c r="E834" s="426">
        <f>D834/2</f>
        <v>7300</v>
      </c>
      <c r="F834" s="426">
        <f>F835</f>
        <v>8666.7900000000009</v>
      </c>
      <c r="G834" s="426">
        <f>G835</f>
        <v>21250</v>
      </c>
      <c r="H834" s="426">
        <f>G834/2</f>
        <v>10625</v>
      </c>
      <c r="I834" s="426">
        <f t="shared" ref="I834:J838" si="180">I835</f>
        <v>17625</v>
      </c>
      <c r="J834" s="470">
        <f t="shared" si="180"/>
        <v>17625</v>
      </c>
      <c r="K834" s="470">
        <f>J834/I834*100</f>
        <v>100</v>
      </c>
      <c r="L834" s="533"/>
      <c r="M834" s="534"/>
      <c r="N834" s="99" t="s">
        <v>5</v>
      </c>
    </row>
    <row r="835" spans="1:19" ht="30" customHeight="1" x14ac:dyDescent="0.25">
      <c r="A835" s="607" t="s">
        <v>335</v>
      </c>
      <c r="B835" s="608" t="s">
        <v>342</v>
      </c>
      <c r="C835" s="608"/>
      <c r="D835" s="609">
        <f>D836</f>
        <v>14600</v>
      </c>
      <c r="E835" s="481">
        <f t="shared" ref="E835:E839" si="181">D835/2</f>
        <v>7300</v>
      </c>
      <c r="F835" s="609">
        <f>F836</f>
        <v>8666.7900000000009</v>
      </c>
      <c r="G835" s="609">
        <f>G836</f>
        <v>21250</v>
      </c>
      <c r="H835" s="481">
        <f t="shared" ref="H835:H839" si="182">G835/2</f>
        <v>10625</v>
      </c>
      <c r="I835" s="609">
        <f t="shared" si="180"/>
        <v>17625</v>
      </c>
      <c r="J835" s="481">
        <f t="shared" si="180"/>
        <v>17625</v>
      </c>
      <c r="K835" s="481">
        <f t="shared" ref="K835:K839" si="183">J835/I835*100</f>
        <v>100</v>
      </c>
      <c r="L835" s="541"/>
      <c r="M835" s="534"/>
      <c r="N835" s="8"/>
    </row>
    <row r="836" spans="1:19" x14ac:dyDescent="0.25">
      <c r="A836" s="14">
        <v>3</v>
      </c>
      <c r="B836" s="14" t="s">
        <v>2</v>
      </c>
      <c r="C836" s="14"/>
      <c r="D836" s="209">
        <f t="shared" ref="D836:F836" si="184">D837</f>
        <v>14600</v>
      </c>
      <c r="E836" s="209">
        <f t="shared" si="181"/>
        <v>7300</v>
      </c>
      <c r="F836" s="129">
        <f t="shared" si="184"/>
        <v>8666.7900000000009</v>
      </c>
      <c r="G836" s="129">
        <f>G837</f>
        <v>21250</v>
      </c>
      <c r="H836" s="129">
        <f t="shared" si="182"/>
        <v>10625</v>
      </c>
      <c r="I836" s="129">
        <f t="shared" si="180"/>
        <v>17625</v>
      </c>
      <c r="J836" s="129">
        <f t="shared" si="180"/>
        <v>17625</v>
      </c>
      <c r="K836" s="611">
        <f t="shared" si="183"/>
        <v>100</v>
      </c>
      <c r="L836" s="538"/>
      <c r="M836" s="537"/>
      <c r="N836" s="8"/>
    </row>
    <row r="837" spans="1:19" x14ac:dyDescent="0.25">
      <c r="A837" s="201">
        <v>37</v>
      </c>
      <c r="B837" s="206" t="s">
        <v>305</v>
      </c>
      <c r="C837" s="83"/>
      <c r="D837" s="198">
        <f>D838</f>
        <v>14600</v>
      </c>
      <c r="E837" s="198">
        <f t="shared" si="181"/>
        <v>7300</v>
      </c>
      <c r="F837" s="198">
        <f>F838</f>
        <v>8666.7900000000009</v>
      </c>
      <c r="G837" s="198">
        <f>G838</f>
        <v>21250</v>
      </c>
      <c r="H837" s="198">
        <f t="shared" si="182"/>
        <v>10625</v>
      </c>
      <c r="I837" s="198">
        <f t="shared" si="180"/>
        <v>17625</v>
      </c>
      <c r="J837" s="198">
        <f t="shared" si="180"/>
        <v>17625</v>
      </c>
      <c r="K837" s="610">
        <f t="shared" si="183"/>
        <v>100</v>
      </c>
      <c r="L837" s="538"/>
      <c r="M837" s="537"/>
      <c r="N837" s="8"/>
    </row>
    <row r="838" spans="1:19" ht="19.5" x14ac:dyDescent="0.25">
      <c r="A838" s="294">
        <v>372</v>
      </c>
      <c r="B838" s="314" t="s">
        <v>106</v>
      </c>
      <c r="C838" s="294"/>
      <c r="D838" s="298">
        <f>SUM(D839:D839)</f>
        <v>14600</v>
      </c>
      <c r="E838" s="276">
        <f t="shared" si="181"/>
        <v>7300</v>
      </c>
      <c r="F838" s="298">
        <f>SUM(F839:F839)</f>
        <v>8666.7900000000009</v>
      </c>
      <c r="G838" s="298">
        <f>SUM(G839:G839)</f>
        <v>21250</v>
      </c>
      <c r="H838" s="195">
        <f t="shared" si="182"/>
        <v>10625</v>
      </c>
      <c r="I838" s="298">
        <f t="shared" si="180"/>
        <v>17625</v>
      </c>
      <c r="J838" s="298">
        <f t="shared" si="180"/>
        <v>17625</v>
      </c>
      <c r="K838" s="612">
        <f t="shared" si="183"/>
        <v>100</v>
      </c>
      <c r="L838" s="7"/>
      <c r="M838" s="7"/>
      <c r="N838" s="8"/>
    </row>
    <row r="839" spans="1:19" x14ac:dyDescent="0.25">
      <c r="A839" s="76">
        <v>3721</v>
      </c>
      <c r="B839" s="76" t="s">
        <v>107</v>
      </c>
      <c r="C839" s="81"/>
      <c r="D839" s="17">
        <v>14600</v>
      </c>
      <c r="E839" s="236">
        <f t="shared" si="181"/>
        <v>7300</v>
      </c>
      <c r="F839" s="17">
        <v>8666.7900000000009</v>
      </c>
      <c r="G839" s="17">
        <v>21250</v>
      </c>
      <c r="H839" s="236">
        <f t="shared" si="182"/>
        <v>10625</v>
      </c>
      <c r="I839" s="17">
        <v>17625</v>
      </c>
      <c r="J839" s="17">
        <v>17625</v>
      </c>
      <c r="K839" s="484">
        <f t="shared" si="183"/>
        <v>100</v>
      </c>
      <c r="L839" s="31"/>
      <c r="M839" s="532"/>
      <c r="N839" s="8"/>
    </row>
    <row r="840" spans="1:19" ht="30" customHeight="1" x14ac:dyDescent="0.25">
      <c r="A840" s="682"/>
      <c r="B840" s="683"/>
      <c r="C840" s="683"/>
      <c r="D840" s="683"/>
      <c r="E840" s="683"/>
      <c r="F840" s="683"/>
      <c r="G840" s="683"/>
      <c r="H840" s="683"/>
      <c r="I840" s="683"/>
      <c r="J840" s="683"/>
      <c r="K840" s="683"/>
      <c r="L840" s="684"/>
      <c r="M840" s="685"/>
      <c r="N840" s="8"/>
    </row>
    <row r="841" spans="1:19" ht="39.950000000000003" customHeight="1" x14ac:dyDescent="0.25">
      <c r="A841" s="491" t="s">
        <v>495</v>
      </c>
      <c r="B841" s="444" t="s">
        <v>208</v>
      </c>
      <c r="C841" s="443" t="s">
        <v>207</v>
      </c>
      <c r="D841" s="445" t="e">
        <f>D843</f>
        <v>#REF!</v>
      </c>
      <c r="E841" s="445" t="e">
        <f>D841/2</f>
        <v>#REF!</v>
      </c>
      <c r="F841" s="445" t="e">
        <f>F843</f>
        <v>#REF!</v>
      </c>
      <c r="G841" s="445" t="e">
        <f>G843</f>
        <v>#REF!</v>
      </c>
      <c r="H841" s="445" t="e">
        <f>G841/2</f>
        <v>#REF!</v>
      </c>
      <c r="I841" s="445">
        <f>I843</f>
        <v>566155</v>
      </c>
      <c r="J841" s="445">
        <f>J843</f>
        <v>573110.59000000008</v>
      </c>
      <c r="K841" s="445">
        <f>J841/I841*100</f>
        <v>101.22856638199789</v>
      </c>
      <c r="L841" s="533"/>
      <c r="M841" s="534"/>
      <c r="N841" s="8"/>
    </row>
    <row r="842" spans="1:19" ht="30" customHeight="1" x14ac:dyDescent="0.25">
      <c r="A842" s="686"/>
      <c r="B842" s="687"/>
      <c r="C842" s="687"/>
      <c r="D842" s="687"/>
      <c r="E842" s="687"/>
      <c r="F842" s="687"/>
      <c r="G842" s="687"/>
      <c r="H842" s="687"/>
      <c r="I842" s="687"/>
      <c r="J842" s="687"/>
      <c r="K842" s="687"/>
      <c r="L842" s="688"/>
      <c r="M842" s="689"/>
      <c r="N842" s="8"/>
      <c r="Q842" s="87"/>
    </row>
    <row r="843" spans="1:19" ht="30" customHeight="1" x14ac:dyDescent="0.25">
      <c r="A843" s="446" t="s">
        <v>218</v>
      </c>
      <c r="B843" s="447" t="s">
        <v>273</v>
      </c>
      <c r="C843" s="446">
        <v>201</v>
      </c>
      <c r="D843" s="448" t="e">
        <f>D845+D900+D921</f>
        <v>#REF!</v>
      </c>
      <c r="E843" s="448" t="e">
        <f>D843/2</f>
        <v>#REF!</v>
      </c>
      <c r="F843" s="448" t="e">
        <f>F845+F900+F921</f>
        <v>#REF!</v>
      </c>
      <c r="G843" s="448" t="e">
        <f>G845+G900+G921</f>
        <v>#REF!</v>
      </c>
      <c r="H843" s="448" t="e">
        <f>G843/2</f>
        <v>#REF!</v>
      </c>
      <c r="I843" s="448">
        <f>I845+I900+I921</f>
        <v>566155</v>
      </c>
      <c r="J843" s="448">
        <f>J845+J900+J921</f>
        <v>573110.59000000008</v>
      </c>
      <c r="K843" s="448">
        <f>J843/I843*100</f>
        <v>101.22856638199789</v>
      </c>
      <c r="L843" s="533"/>
      <c r="M843" s="534"/>
      <c r="N843" s="8"/>
    </row>
    <row r="844" spans="1:19" ht="24" customHeight="1" x14ac:dyDescent="0.25">
      <c r="A844" s="686"/>
      <c r="B844" s="687"/>
      <c r="C844" s="687"/>
      <c r="D844" s="687"/>
      <c r="E844" s="687"/>
      <c r="F844" s="687"/>
      <c r="G844" s="687"/>
      <c r="H844" s="687"/>
      <c r="I844" s="687"/>
      <c r="J844" s="687"/>
      <c r="K844" s="687"/>
      <c r="L844" s="688"/>
      <c r="M844" s="689"/>
      <c r="N844" s="8"/>
      <c r="S844" s="87"/>
    </row>
    <row r="845" spans="1:19" ht="30" customHeight="1" x14ac:dyDescent="0.25">
      <c r="A845" s="424" t="s">
        <v>274</v>
      </c>
      <c r="B845" s="429" t="s">
        <v>275</v>
      </c>
      <c r="C845" s="430" t="s">
        <v>274</v>
      </c>
      <c r="D845" s="426" t="e">
        <f>D846+#REF!+D861</f>
        <v>#REF!</v>
      </c>
      <c r="E845" s="426" t="e">
        <f>D845/2</f>
        <v>#REF!</v>
      </c>
      <c r="F845" s="426" t="e">
        <f>F846+#REF!+F861</f>
        <v>#REF!</v>
      </c>
      <c r="G845" s="426" t="e">
        <f>G846+#REF!+G861+G892</f>
        <v>#REF!</v>
      </c>
      <c r="H845" s="426" t="e">
        <f>G845/2</f>
        <v>#REF!</v>
      </c>
      <c r="I845" s="426">
        <f>I846+I861+I892</f>
        <v>507056</v>
      </c>
      <c r="J845" s="470">
        <f>J846+J861+J892</f>
        <v>510339.24000000005</v>
      </c>
      <c r="K845" s="470">
        <f>J845/I845*100</f>
        <v>100.64751033416428</v>
      </c>
      <c r="L845" s="533"/>
      <c r="M845" s="534"/>
      <c r="N845" s="548"/>
    </row>
    <row r="846" spans="1:19" ht="30" customHeight="1" x14ac:dyDescent="0.25">
      <c r="A846" s="607" t="s">
        <v>335</v>
      </c>
      <c r="B846" s="608" t="s">
        <v>342</v>
      </c>
      <c r="C846" s="624"/>
      <c r="D846" s="625" t="e">
        <f>D847</f>
        <v>#REF!</v>
      </c>
      <c r="E846" s="481" t="e">
        <f t="shared" ref="E846:E891" si="185">D846/2</f>
        <v>#REF!</v>
      </c>
      <c r="F846" s="625" t="e">
        <f>F847</f>
        <v>#REF!</v>
      </c>
      <c r="G846" s="625" t="e">
        <f>G847</f>
        <v>#REF!</v>
      </c>
      <c r="H846" s="481" t="e">
        <f t="shared" ref="H846:H896" si="186">G846/2</f>
        <v>#REF!</v>
      </c>
      <c r="I846" s="625">
        <f>I847</f>
        <v>441103</v>
      </c>
      <c r="J846" s="481">
        <f>J847</f>
        <v>479806.44000000006</v>
      </c>
      <c r="K846" s="481">
        <f t="shared" ref="K846:K898" si="187">J846/I846*100</f>
        <v>108.77424093692404</v>
      </c>
      <c r="L846" s="535"/>
      <c r="M846" s="534"/>
      <c r="N846" s="8"/>
    </row>
    <row r="847" spans="1:19" x14ac:dyDescent="0.25">
      <c r="A847" s="14">
        <v>3</v>
      </c>
      <c r="B847" s="14" t="s">
        <v>2</v>
      </c>
      <c r="C847" s="14"/>
      <c r="D847" s="209" t="e">
        <f>D848+D856</f>
        <v>#REF!</v>
      </c>
      <c r="E847" s="209" t="e">
        <f t="shared" si="185"/>
        <v>#REF!</v>
      </c>
      <c r="F847" s="129" t="e">
        <f>F848+F856</f>
        <v>#REF!</v>
      </c>
      <c r="G847" s="129" t="e">
        <f>G848+G856</f>
        <v>#REF!</v>
      </c>
      <c r="H847" s="129" t="e">
        <f t="shared" si="186"/>
        <v>#REF!</v>
      </c>
      <c r="I847" s="129">
        <f>I848+I856</f>
        <v>441103</v>
      </c>
      <c r="J847" s="129">
        <f>J848+J856</f>
        <v>479806.44000000006</v>
      </c>
      <c r="K847" s="611">
        <f t="shared" si="187"/>
        <v>108.77424093692404</v>
      </c>
      <c r="L847" s="538"/>
      <c r="M847" s="537"/>
      <c r="N847" s="8"/>
    </row>
    <row r="848" spans="1:19" x14ac:dyDescent="0.25">
      <c r="A848" s="83">
        <v>31</v>
      </c>
      <c r="B848" s="83" t="s">
        <v>211</v>
      </c>
      <c r="C848" s="83"/>
      <c r="D848" s="198">
        <f>D849+D852+D854</f>
        <v>205056.72999999998</v>
      </c>
      <c r="E848" s="198">
        <f t="shared" si="185"/>
        <v>102528.36499999999</v>
      </c>
      <c r="F848" s="198">
        <f>F849+F852+F854</f>
        <v>120292.58</v>
      </c>
      <c r="G848" s="198">
        <f>G849+G852+G854</f>
        <v>250000</v>
      </c>
      <c r="H848" s="198">
        <f t="shared" si="186"/>
        <v>125000</v>
      </c>
      <c r="I848" s="198">
        <f>I849+I852+I854</f>
        <v>407475</v>
      </c>
      <c r="J848" s="198">
        <f>J849+J852+J854</f>
        <v>445021.12000000005</v>
      </c>
      <c r="K848" s="610">
        <f t="shared" si="187"/>
        <v>109.21433707589424</v>
      </c>
      <c r="L848" s="538"/>
      <c r="M848" s="537"/>
      <c r="N848" s="8"/>
    </row>
    <row r="849" spans="1:14" x14ac:dyDescent="0.25">
      <c r="A849" s="294">
        <v>311</v>
      </c>
      <c r="B849" s="294" t="s">
        <v>59</v>
      </c>
      <c r="C849" s="294"/>
      <c r="D849" s="298">
        <f>SUM(D850)</f>
        <v>172539.65</v>
      </c>
      <c r="E849" s="276">
        <f t="shared" si="185"/>
        <v>86269.824999999997</v>
      </c>
      <c r="F849" s="298">
        <f>SUM(F850)</f>
        <v>103613.55</v>
      </c>
      <c r="G849" s="298">
        <f>G850</f>
        <v>205000</v>
      </c>
      <c r="H849" s="195">
        <f t="shared" si="186"/>
        <v>102500</v>
      </c>
      <c r="I849" s="298">
        <f>I850+I851</f>
        <v>350300</v>
      </c>
      <c r="J849" s="298">
        <f>J850+J851</f>
        <v>380181.84</v>
      </c>
      <c r="K849" s="612">
        <f t="shared" si="187"/>
        <v>108.53035683699687</v>
      </c>
      <c r="L849" s="7"/>
      <c r="M849" s="539"/>
      <c r="N849" s="8"/>
    </row>
    <row r="850" spans="1:14" x14ac:dyDescent="0.25">
      <c r="A850" s="76">
        <v>3111</v>
      </c>
      <c r="B850" s="76" t="s">
        <v>60</v>
      </c>
      <c r="C850" s="81"/>
      <c r="D850" s="17">
        <v>172539.65</v>
      </c>
      <c r="E850" s="236">
        <f t="shared" si="185"/>
        <v>86269.824999999997</v>
      </c>
      <c r="F850" s="17">
        <v>103613.55</v>
      </c>
      <c r="G850" s="17">
        <v>205000</v>
      </c>
      <c r="H850" s="236">
        <f t="shared" si="186"/>
        <v>102500</v>
      </c>
      <c r="I850" s="17">
        <v>335000</v>
      </c>
      <c r="J850" s="23">
        <v>365631.84</v>
      </c>
      <c r="K850" s="484">
        <f t="shared" si="187"/>
        <v>109.1438328358209</v>
      </c>
      <c r="L850" s="7"/>
      <c r="M850" s="539"/>
      <c r="N850" s="8"/>
    </row>
    <row r="851" spans="1:14" x14ac:dyDescent="0.25">
      <c r="A851" s="76">
        <v>3112</v>
      </c>
      <c r="B851" s="76" t="s">
        <v>450</v>
      </c>
      <c r="C851" s="81"/>
      <c r="D851" s="17"/>
      <c r="E851" s="236"/>
      <c r="F851" s="17"/>
      <c r="G851" s="17"/>
      <c r="H851" s="236"/>
      <c r="I851" s="17">
        <v>15300</v>
      </c>
      <c r="J851" s="23">
        <v>14550</v>
      </c>
      <c r="K851" s="484">
        <f t="shared" si="187"/>
        <v>95.098039215686271</v>
      </c>
      <c r="L851" s="7"/>
      <c r="M851" s="539"/>
      <c r="N851" s="8"/>
    </row>
    <row r="852" spans="1:14" x14ac:dyDescent="0.25">
      <c r="A852" s="294">
        <v>312</v>
      </c>
      <c r="B852" s="294" t="s">
        <v>61</v>
      </c>
      <c r="C852" s="294"/>
      <c r="D852" s="298">
        <f>SUM(D853)</f>
        <v>3052.62</v>
      </c>
      <c r="E852" s="276">
        <f t="shared" si="185"/>
        <v>1526.31</v>
      </c>
      <c r="F852" s="298">
        <f>SUM(F853)</f>
        <v>0</v>
      </c>
      <c r="G852" s="298">
        <f>G853</f>
        <v>10000</v>
      </c>
      <c r="H852" s="195">
        <f t="shared" si="186"/>
        <v>5000</v>
      </c>
      <c r="I852" s="298">
        <f>I853</f>
        <v>12625</v>
      </c>
      <c r="J852" s="298">
        <f>J853</f>
        <v>12324.32</v>
      </c>
      <c r="K852" s="612">
        <f t="shared" si="187"/>
        <v>97.618376237623764</v>
      </c>
      <c r="L852" s="7"/>
      <c r="M852" s="539"/>
      <c r="N852" s="8"/>
    </row>
    <row r="853" spans="1:14" x14ac:dyDescent="0.25">
      <c r="A853" s="76">
        <v>3121</v>
      </c>
      <c r="B853" s="76" t="s">
        <v>61</v>
      </c>
      <c r="C853" s="81"/>
      <c r="D853" s="17">
        <v>3052.62</v>
      </c>
      <c r="E853" s="236">
        <f t="shared" si="185"/>
        <v>1526.31</v>
      </c>
      <c r="F853" s="17">
        <v>0</v>
      </c>
      <c r="G853" s="17">
        <v>10000</v>
      </c>
      <c r="H853" s="236">
        <f t="shared" si="186"/>
        <v>5000</v>
      </c>
      <c r="I853" s="17">
        <v>12625</v>
      </c>
      <c r="J853" s="23">
        <v>12324.32</v>
      </c>
      <c r="K853" s="484">
        <f t="shared" si="187"/>
        <v>97.618376237623764</v>
      </c>
      <c r="L853" s="7"/>
      <c r="M853" s="539"/>
      <c r="N853" s="8"/>
    </row>
    <row r="854" spans="1:14" x14ac:dyDescent="0.25">
      <c r="A854" s="294">
        <v>313</v>
      </c>
      <c r="B854" s="294" t="s">
        <v>62</v>
      </c>
      <c r="C854" s="294"/>
      <c r="D854" s="298">
        <f>SUM(D855)</f>
        <v>29464.46</v>
      </c>
      <c r="E854" s="276">
        <f t="shared" si="185"/>
        <v>14732.23</v>
      </c>
      <c r="F854" s="298">
        <f>SUM(F855)</f>
        <v>16679.03</v>
      </c>
      <c r="G854" s="298">
        <f>G855</f>
        <v>35000</v>
      </c>
      <c r="H854" s="195">
        <f t="shared" si="186"/>
        <v>17500</v>
      </c>
      <c r="I854" s="298">
        <f>I855</f>
        <v>44550</v>
      </c>
      <c r="J854" s="298">
        <f>J855</f>
        <v>52514.96</v>
      </c>
      <c r="K854" s="627">
        <f t="shared" si="187"/>
        <v>117.87869809203141</v>
      </c>
      <c r="L854" s="7"/>
      <c r="M854" s="539"/>
      <c r="N854" s="8"/>
    </row>
    <row r="855" spans="1:14" x14ac:dyDescent="0.25">
      <c r="A855" s="76">
        <v>3132</v>
      </c>
      <c r="B855" s="76" t="s">
        <v>63</v>
      </c>
      <c r="C855" s="81"/>
      <c r="D855" s="17">
        <v>29464.46</v>
      </c>
      <c r="E855" s="236">
        <f t="shared" si="185"/>
        <v>14732.23</v>
      </c>
      <c r="F855" s="17">
        <v>16679.03</v>
      </c>
      <c r="G855" s="17">
        <v>35000</v>
      </c>
      <c r="H855" s="236">
        <f t="shared" si="186"/>
        <v>17500</v>
      </c>
      <c r="I855" s="17">
        <v>44550</v>
      </c>
      <c r="J855" s="23">
        <v>52514.96</v>
      </c>
      <c r="K855" s="484">
        <f t="shared" si="187"/>
        <v>117.87869809203141</v>
      </c>
      <c r="L855" s="7"/>
      <c r="M855" s="539"/>
      <c r="N855" s="8"/>
    </row>
    <row r="856" spans="1:14" x14ac:dyDescent="0.25">
      <c r="A856" s="83">
        <v>32</v>
      </c>
      <c r="B856" s="83" t="s">
        <v>212</v>
      </c>
      <c r="C856" s="83"/>
      <c r="D856" s="198" t="e">
        <f>SUM(D859)</f>
        <v>#REF!</v>
      </c>
      <c r="E856" s="198" t="e">
        <f t="shared" si="185"/>
        <v>#REF!</v>
      </c>
      <c r="F856" s="198" t="e">
        <f>SUM(F859)</f>
        <v>#REF!</v>
      </c>
      <c r="G856" s="198" t="e">
        <f>G859</f>
        <v>#REF!</v>
      </c>
      <c r="H856" s="124" t="e">
        <f t="shared" si="186"/>
        <v>#REF!</v>
      </c>
      <c r="I856" s="198">
        <f>I857+I859</f>
        <v>33628</v>
      </c>
      <c r="J856" s="198">
        <f>J857+J859</f>
        <v>34785.32</v>
      </c>
      <c r="K856" s="610">
        <f t="shared" si="187"/>
        <v>103.4415368145593</v>
      </c>
      <c r="L856" s="538"/>
      <c r="M856" s="537"/>
      <c r="N856" s="8"/>
    </row>
    <row r="857" spans="1:14" x14ac:dyDescent="0.25">
      <c r="A857" s="216">
        <v>321</v>
      </c>
      <c r="B857" s="216"/>
      <c r="C857" s="216"/>
      <c r="D857" s="219"/>
      <c r="E857" s="219"/>
      <c r="F857" s="195">
        <v>0</v>
      </c>
      <c r="G857" s="195">
        <v>0</v>
      </c>
      <c r="H857" s="195">
        <f t="shared" si="186"/>
        <v>0</v>
      </c>
      <c r="I857" s="195">
        <f>I858</f>
        <v>10500</v>
      </c>
      <c r="J857" s="298">
        <f>J858</f>
        <v>10131.4</v>
      </c>
      <c r="K857" s="612">
        <f t="shared" si="187"/>
        <v>96.489523809523803</v>
      </c>
      <c r="L857" s="531"/>
      <c r="M857" s="539"/>
      <c r="N857" s="8"/>
    </row>
    <row r="858" spans="1:14" ht="20.25" x14ac:dyDescent="0.25">
      <c r="A858" s="460">
        <v>3212</v>
      </c>
      <c r="B858" s="497" t="s">
        <v>304</v>
      </c>
      <c r="C858" s="22"/>
      <c r="D858" s="271"/>
      <c r="E858" s="271"/>
      <c r="F858" s="236">
        <v>0</v>
      </c>
      <c r="G858" s="236">
        <v>0</v>
      </c>
      <c r="H858" s="236">
        <f t="shared" si="186"/>
        <v>0</v>
      </c>
      <c r="I858" s="236">
        <v>10500</v>
      </c>
      <c r="J858" s="23">
        <v>10131.4</v>
      </c>
      <c r="K858" s="484">
        <f t="shared" si="187"/>
        <v>96.489523809523803</v>
      </c>
      <c r="L858" s="531"/>
      <c r="M858" s="539"/>
      <c r="N858" s="8"/>
    </row>
    <row r="859" spans="1:14" x14ac:dyDescent="0.25">
      <c r="A859" s="294">
        <v>323</v>
      </c>
      <c r="B859" s="294" t="s">
        <v>77</v>
      </c>
      <c r="C859" s="294"/>
      <c r="D859" s="298" t="e">
        <f>SUM(#REF!)</f>
        <v>#REF!</v>
      </c>
      <c r="E859" s="276" t="e">
        <f t="shared" si="185"/>
        <v>#REF!</v>
      </c>
      <c r="F859" s="298" t="e">
        <f>SUM(#REF!)</f>
        <v>#REF!</v>
      </c>
      <c r="G859" s="298" t="e">
        <f>#REF!</f>
        <v>#REF!</v>
      </c>
      <c r="H859" s="195" t="e">
        <f t="shared" si="186"/>
        <v>#REF!</v>
      </c>
      <c r="I859" s="298">
        <f>I860</f>
        <v>23128</v>
      </c>
      <c r="J859" s="298">
        <f>J860</f>
        <v>24653.919999999998</v>
      </c>
      <c r="K859" s="612">
        <f t="shared" si="187"/>
        <v>106.59771705292285</v>
      </c>
      <c r="L859" s="7"/>
      <c r="M859" s="7"/>
      <c r="N859" s="8"/>
    </row>
    <row r="860" spans="1:14" x14ac:dyDescent="0.25">
      <c r="A860" s="460">
        <v>3237</v>
      </c>
      <c r="B860" s="460" t="s">
        <v>84</v>
      </c>
      <c r="C860" s="22"/>
      <c r="D860" s="23"/>
      <c r="E860" s="236"/>
      <c r="F860" s="23">
        <v>0</v>
      </c>
      <c r="G860" s="23">
        <v>0</v>
      </c>
      <c r="H860" s="236">
        <f t="shared" si="186"/>
        <v>0</v>
      </c>
      <c r="I860" s="23">
        <v>23128</v>
      </c>
      <c r="J860" s="23">
        <v>24653.919999999998</v>
      </c>
      <c r="K860" s="484">
        <f t="shared" si="187"/>
        <v>106.59771705292285</v>
      </c>
      <c r="L860" s="7"/>
      <c r="M860" s="539"/>
      <c r="N860" s="8"/>
    </row>
    <row r="861" spans="1:14" ht="30" customHeight="1" x14ac:dyDescent="0.25">
      <c r="A861" s="618" t="s">
        <v>336</v>
      </c>
      <c r="B861" s="619" t="s">
        <v>341</v>
      </c>
      <c r="C861" s="624"/>
      <c r="D861" s="625">
        <f>D862</f>
        <v>12840.45</v>
      </c>
      <c r="E861" s="481">
        <f t="shared" si="185"/>
        <v>6420.2250000000004</v>
      </c>
      <c r="F861" s="625">
        <f>F862</f>
        <v>7930.9999999999991</v>
      </c>
      <c r="G861" s="625">
        <f>G862</f>
        <v>15390</v>
      </c>
      <c r="H861" s="481">
        <f t="shared" si="186"/>
        <v>7695</v>
      </c>
      <c r="I861" s="625">
        <f>I862</f>
        <v>28003</v>
      </c>
      <c r="J861" s="481">
        <f>J862</f>
        <v>30532.800000000003</v>
      </c>
      <c r="K861" s="481">
        <f t="shared" si="187"/>
        <v>109.03403206799271</v>
      </c>
      <c r="L861" s="535"/>
      <c r="M861" s="534"/>
      <c r="N861" s="8"/>
    </row>
    <row r="862" spans="1:14" x14ac:dyDescent="0.25">
      <c r="A862" s="14">
        <v>3</v>
      </c>
      <c r="B862" s="14" t="s">
        <v>2</v>
      </c>
      <c r="C862" s="208"/>
      <c r="D862" s="209">
        <f>D868+D889</f>
        <v>12840.45</v>
      </c>
      <c r="E862" s="209">
        <f t="shared" si="185"/>
        <v>6420.2250000000004</v>
      </c>
      <c r="F862" s="129">
        <f>F868+F889</f>
        <v>7930.9999999999991</v>
      </c>
      <c r="G862" s="129">
        <f>G868+G889</f>
        <v>15390</v>
      </c>
      <c r="H862" s="129">
        <f t="shared" si="186"/>
        <v>7695</v>
      </c>
      <c r="I862" s="129">
        <f>I863+I868+I889</f>
        <v>28003</v>
      </c>
      <c r="J862" s="129">
        <f>J863+J868+J889</f>
        <v>30532.800000000003</v>
      </c>
      <c r="K862" s="611">
        <f t="shared" si="187"/>
        <v>109.03403206799271</v>
      </c>
      <c r="L862" s="538"/>
      <c r="M862" s="537"/>
      <c r="N862" s="8"/>
    </row>
    <row r="863" spans="1:14" x14ac:dyDescent="0.25">
      <c r="A863" s="83">
        <v>31</v>
      </c>
      <c r="B863" s="83" t="s">
        <v>211</v>
      </c>
      <c r="C863" s="52"/>
      <c r="D863" s="53"/>
      <c r="E863" s="53"/>
      <c r="F863" s="198">
        <v>0</v>
      </c>
      <c r="G863" s="198">
        <v>0</v>
      </c>
      <c r="H863" s="198">
        <f t="shared" si="186"/>
        <v>0</v>
      </c>
      <c r="I863" s="198">
        <v>0</v>
      </c>
      <c r="J863" s="198">
        <f>J864+J866</f>
        <v>251.33</v>
      </c>
      <c r="K863" s="610">
        <v>0</v>
      </c>
      <c r="L863" s="538"/>
      <c r="M863" s="537"/>
      <c r="N863" s="8"/>
    </row>
    <row r="864" spans="1:14" x14ac:dyDescent="0.25">
      <c r="A864" s="294">
        <v>311</v>
      </c>
      <c r="B864" s="294" t="s">
        <v>59</v>
      </c>
      <c r="C864" s="208"/>
      <c r="D864" s="209"/>
      <c r="E864" s="209"/>
      <c r="F864" s="195">
        <v>0</v>
      </c>
      <c r="G864" s="195">
        <v>0</v>
      </c>
      <c r="H864" s="195">
        <f t="shared" si="186"/>
        <v>0</v>
      </c>
      <c r="I864" s="195">
        <v>0</v>
      </c>
      <c r="J864" s="298">
        <f>J865</f>
        <v>251.33</v>
      </c>
      <c r="K864" s="612">
        <v>0</v>
      </c>
      <c r="L864" s="531"/>
      <c r="M864" s="539"/>
      <c r="N864" s="8"/>
    </row>
    <row r="865" spans="1:14" x14ac:dyDescent="0.25">
      <c r="A865" s="76">
        <v>3111</v>
      </c>
      <c r="B865" s="76" t="s">
        <v>60</v>
      </c>
      <c r="C865" s="208"/>
      <c r="D865" s="209"/>
      <c r="E865" s="209"/>
      <c r="F865" s="236">
        <v>0</v>
      </c>
      <c r="G865" s="236">
        <v>0</v>
      </c>
      <c r="H865" s="236">
        <f t="shared" si="186"/>
        <v>0</v>
      </c>
      <c r="I865" s="236">
        <v>0</v>
      </c>
      <c r="J865" s="23">
        <v>251.33</v>
      </c>
      <c r="K865" s="484">
        <v>0</v>
      </c>
      <c r="L865" s="531"/>
      <c r="M865" s="539"/>
      <c r="N865" s="8"/>
    </row>
    <row r="866" spans="1:14" x14ac:dyDescent="0.25">
      <c r="A866" s="294">
        <v>313</v>
      </c>
      <c r="B866" s="294" t="s">
        <v>62</v>
      </c>
      <c r="C866" s="208"/>
      <c r="D866" s="209"/>
      <c r="E866" s="209"/>
      <c r="F866" s="195">
        <v>0</v>
      </c>
      <c r="G866" s="195">
        <v>0</v>
      </c>
      <c r="H866" s="195">
        <f t="shared" si="186"/>
        <v>0</v>
      </c>
      <c r="I866" s="195">
        <v>0</v>
      </c>
      <c r="J866" s="298">
        <f>J867</f>
        <v>0</v>
      </c>
      <c r="K866" s="612">
        <v>0</v>
      </c>
      <c r="L866" s="531"/>
      <c r="M866" s="539"/>
      <c r="N866" s="8"/>
    </row>
    <row r="867" spans="1:14" x14ac:dyDescent="0.25">
      <c r="A867" s="76">
        <v>3132</v>
      </c>
      <c r="B867" s="76" t="s">
        <v>63</v>
      </c>
      <c r="C867" s="208"/>
      <c r="D867" s="209"/>
      <c r="E867" s="209"/>
      <c r="F867" s="236">
        <v>0</v>
      </c>
      <c r="G867" s="236">
        <v>0</v>
      </c>
      <c r="H867" s="236">
        <f t="shared" si="186"/>
        <v>0</v>
      </c>
      <c r="I867" s="236">
        <v>0</v>
      </c>
      <c r="J867" s="23">
        <v>0</v>
      </c>
      <c r="K867" s="484">
        <v>0</v>
      </c>
      <c r="L867" s="531"/>
      <c r="M867" s="539"/>
      <c r="N867" s="8"/>
    </row>
    <row r="868" spans="1:14" x14ac:dyDescent="0.25">
      <c r="A868" s="83">
        <v>32</v>
      </c>
      <c r="B868" s="83" t="s">
        <v>212</v>
      </c>
      <c r="C868" s="83"/>
      <c r="D868" s="198">
        <f>D869+D873+D876+D883</f>
        <v>12269.74</v>
      </c>
      <c r="E868" s="198">
        <f t="shared" si="185"/>
        <v>6134.87</v>
      </c>
      <c r="F868" s="198">
        <f>F869+F873+F876+F883</f>
        <v>7628.1399999999994</v>
      </c>
      <c r="G868" s="198">
        <f>G869+G873+G876+G883</f>
        <v>14800</v>
      </c>
      <c r="H868" s="198">
        <f t="shared" si="186"/>
        <v>7400</v>
      </c>
      <c r="I868" s="198">
        <f>I869+I873+I876+I883</f>
        <v>27283</v>
      </c>
      <c r="J868" s="198">
        <f>J869+J873+J876+J883</f>
        <v>29510.47</v>
      </c>
      <c r="K868" s="610">
        <f t="shared" si="187"/>
        <v>108.16431477476817</v>
      </c>
      <c r="L868" s="538"/>
      <c r="M868" s="537"/>
      <c r="N868" s="8"/>
    </row>
    <row r="869" spans="1:14" x14ac:dyDescent="0.25">
      <c r="A869" s="294">
        <v>321</v>
      </c>
      <c r="B869" s="294" t="s">
        <v>65</v>
      </c>
      <c r="C869" s="294"/>
      <c r="D869" s="298">
        <f>SUM(D870:D872)</f>
        <v>1924.47</v>
      </c>
      <c r="E869" s="276">
        <f t="shared" si="185"/>
        <v>962.23500000000001</v>
      </c>
      <c r="F869" s="298">
        <f>SUM(F870:F872)</f>
        <v>1778.8000000000002</v>
      </c>
      <c r="G869" s="298">
        <f>SUM(G870:G872)</f>
        <v>1950</v>
      </c>
      <c r="H869" s="195">
        <f t="shared" si="186"/>
        <v>975</v>
      </c>
      <c r="I869" s="298">
        <f>SUM(I870:I872)</f>
        <v>5888</v>
      </c>
      <c r="J869" s="298">
        <f>SUM(J870:J872)</f>
        <v>5891.4800000000005</v>
      </c>
      <c r="K869" s="612">
        <f t="shared" si="187"/>
        <v>100.05910326086958</v>
      </c>
      <c r="L869" s="7"/>
      <c r="M869" s="539"/>
      <c r="N869" s="8"/>
    </row>
    <row r="870" spans="1:14" x14ac:dyDescent="0.25">
      <c r="A870" s="76">
        <v>3211</v>
      </c>
      <c r="B870" s="76" t="s">
        <v>66</v>
      </c>
      <c r="C870" s="81"/>
      <c r="D870" s="17">
        <v>331.8</v>
      </c>
      <c r="E870" s="236">
        <f t="shared" si="185"/>
        <v>165.9</v>
      </c>
      <c r="F870" s="17">
        <v>553.22</v>
      </c>
      <c r="G870" s="17">
        <v>300</v>
      </c>
      <c r="H870" s="236">
        <f t="shared" si="186"/>
        <v>150</v>
      </c>
      <c r="I870" s="17">
        <v>500</v>
      </c>
      <c r="J870" s="23">
        <v>332.8</v>
      </c>
      <c r="K870" s="484">
        <f t="shared" si="187"/>
        <v>66.56</v>
      </c>
      <c r="L870" s="7"/>
      <c r="M870" s="539"/>
      <c r="N870" s="8"/>
    </row>
    <row r="871" spans="1:14" x14ac:dyDescent="0.25">
      <c r="A871" s="76">
        <v>3213</v>
      </c>
      <c r="B871" s="76" t="s">
        <v>68</v>
      </c>
      <c r="C871" s="81"/>
      <c r="D871" s="17">
        <v>1327.23</v>
      </c>
      <c r="E871" s="236">
        <f t="shared" si="185"/>
        <v>663.61500000000001</v>
      </c>
      <c r="F871" s="17">
        <v>949.58</v>
      </c>
      <c r="G871" s="17">
        <v>1500</v>
      </c>
      <c r="H871" s="236">
        <f t="shared" si="186"/>
        <v>750</v>
      </c>
      <c r="I871" s="17">
        <v>5038</v>
      </c>
      <c r="J871" s="23">
        <v>5123.18</v>
      </c>
      <c r="K871" s="484">
        <f t="shared" si="187"/>
        <v>101.6907502977372</v>
      </c>
      <c r="L871" s="7"/>
      <c r="M871" s="539"/>
      <c r="N871" s="8"/>
    </row>
    <row r="872" spans="1:14" x14ac:dyDescent="0.25">
      <c r="A872" s="76">
        <v>3214</v>
      </c>
      <c r="B872" s="76" t="s">
        <v>69</v>
      </c>
      <c r="C872" s="81"/>
      <c r="D872" s="17">
        <v>265.44</v>
      </c>
      <c r="E872" s="236">
        <f t="shared" si="185"/>
        <v>132.72</v>
      </c>
      <c r="F872" s="17">
        <v>276</v>
      </c>
      <c r="G872" s="17">
        <v>150</v>
      </c>
      <c r="H872" s="236">
        <f t="shared" si="186"/>
        <v>75</v>
      </c>
      <c r="I872" s="17">
        <v>350</v>
      </c>
      <c r="J872" s="23">
        <v>435.5</v>
      </c>
      <c r="K872" s="484">
        <f t="shared" si="187"/>
        <v>124.42857142857142</v>
      </c>
      <c r="L872" s="7"/>
      <c r="M872" s="539"/>
      <c r="N872" s="8"/>
    </row>
    <row r="873" spans="1:14" x14ac:dyDescent="0.25">
      <c r="A873" s="294">
        <v>322</v>
      </c>
      <c r="B873" s="294" t="s">
        <v>70</v>
      </c>
      <c r="C873" s="294"/>
      <c r="D873" s="298">
        <f>SUM(D874:D875)</f>
        <v>3450.79</v>
      </c>
      <c r="E873" s="276">
        <f t="shared" si="185"/>
        <v>1725.395</v>
      </c>
      <c r="F873" s="298">
        <f>SUM(F874:F875)</f>
        <v>1389.73</v>
      </c>
      <c r="G873" s="298">
        <f>SUM(G874:G875)</f>
        <v>2550</v>
      </c>
      <c r="H873" s="195">
        <f t="shared" si="186"/>
        <v>1275</v>
      </c>
      <c r="I873" s="298">
        <f>SUM(I874:I875)</f>
        <v>4045</v>
      </c>
      <c r="J873" s="298">
        <f>SUM(J874:J875)</f>
        <v>4593.87</v>
      </c>
      <c r="K873" s="612">
        <f t="shared" si="187"/>
        <v>113.56909765142152</v>
      </c>
      <c r="L873" s="7"/>
      <c r="M873" s="539"/>
      <c r="N873" s="8"/>
    </row>
    <row r="874" spans="1:14" x14ac:dyDescent="0.25">
      <c r="A874" s="76">
        <v>3221</v>
      </c>
      <c r="B874" s="76" t="s">
        <v>71</v>
      </c>
      <c r="C874" s="81"/>
      <c r="D874" s="17">
        <v>3052.62</v>
      </c>
      <c r="E874" s="236">
        <f t="shared" si="185"/>
        <v>1526.31</v>
      </c>
      <c r="F874" s="17">
        <v>857.73</v>
      </c>
      <c r="G874" s="17">
        <v>2050</v>
      </c>
      <c r="H874" s="236">
        <f t="shared" si="186"/>
        <v>1025</v>
      </c>
      <c r="I874" s="17">
        <v>3295</v>
      </c>
      <c r="J874" s="23">
        <v>3911.42</v>
      </c>
      <c r="K874" s="484">
        <f t="shared" si="187"/>
        <v>118.70773899848255</v>
      </c>
      <c r="L874" s="7"/>
      <c r="M874" s="539"/>
      <c r="N874" s="8"/>
    </row>
    <row r="875" spans="1:14" x14ac:dyDescent="0.25">
      <c r="A875" s="76">
        <v>3227</v>
      </c>
      <c r="B875" s="76" t="s">
        <v>76</v>
      </c>
      <c r="C875" s="81"/>
      <c r="D875" s="17">
        <v>398.17</v>
      </c>
      <c r="E875" s="236">
        <f t="shared" si="185"/>
        <v>199.08500000000001</v>
      </c>
      <c r="F875" s="17">
        <v>532</v>
      </c>
      <c r="G875" s="17">
        <v>500</v>
      </c>
      <c r="H875" s="236">
        <f t="shared" si="186"/>
        <v>250</v>
      </c>
      <c r="I875" s="17">
        <v>750</v>
      </c>
      <c r="J875" s="23">
        <v>682.45</v>
      </c>
      <c r="K875" s="484">
        <f t="shared" si="187"/>
        <v>90.993333333333339</v>
      </c>
      <c r="L875" s="7"/>
      <c r="M875" s="539"/>
      <c r="N875" s="8"/>
    </row>
    <row r="876" spans="1:14" x14ac:dyDescent="0.25">
      <c r="A876" s="294">
        <v>323</v>
      </c>
      <c r="B876" s="294" t="s">
        <v>77</v>
      </c>
      <c r="C876" s="294"/>
      <c r="D876" s="298">
        <f>SUM(D877:D882)</f>
        <v>6761.7599999999993</v>
      </c>
      <c r="E876" s="276">
        <f t="shared" si="185"/>
        <v>3380.8799999999997</v>
      </c>
      <c r="F876" s="298">
        <f>SUM(F877:F882)</f>
        <v>4227.7</v>
      </c>
      <c r="G876" s="298">
        <f>SUM(G877:G882)</f>
        <v>8250</v>
      </c>
      <c r="H876" s="195">
        <f t="shared" si="186"/>
        <v>4125</v>
      </c>
      <c r="I876" s="298">
        <f>SUM(I877:I882)</f>
        <v>10720</v>
      </c>
      <c r="J876" s="298">
        <f>SUM(J877:J882)</f>
        <v>11906.210000000001</v>
      </c>
      <c r="K876" s="612">
        <f t="shared" si="187"/>
        <v>111.06539179104477</v>
      </c>
      <c r="L876" s="7"/>
      <c r="M876" s="539"/>
      <c r="N876" s="8"/>
    </row>
    <row r="877" spans="1:14" x14ac:dyDescent="0.25">
      <c r="A877" s="76">
        <v>3231</v>
      </c>
      <c r="B877" s="76" t="s">
        <v>78</v>
      </c>
      <c r="C877" s="81"/>
      <c r="D877" s="17">
        <v>862.25</v>
      </c>
      <c r="E877" s="236">
        <f t="shared" si="185"/>
        <v>431.125</v>
      </c>
      <c r="F877" s="17">
        <v>970.38</v>
      </c>
      <c r="G877" s="17">
        <v>1000</v>
      </c>
      <c r="H877" s="236">
        <f t="shared" si="186"/>
        <v>500</v>
      </c>
      <c r="I877" s="17">
        <v>2095</v>
      </c>
      <c r="J877" s="23">
        <v>2453.2600000000002</v>
      </c>
      <c r="K877" s="484">
        <f t="shared" si="187"/>
        <v>117.10071599045347</v>
      </c>
      <c r="L877" s="7"/>
      <c r="M877" s="539"/>
      <c r="N877" s="8"/>
    </row>
    <row r="878" spans="1:14" x14ac:dyDescent="0.25">
      <c r="A878" s="76">
        <v>3233</v>
      </c>
      <c r="B878" s="76" t="s">
        <v>490</v>
      </c>
      <c r="C878" s="81"/>
      <c r="D878" s="17"/>
      <c r="E878" s="236"/>
      <c r="F878" s="17"/>
      <c r="G878" s="17"/>
      <c r="H878" s="236"/>
      <c r="I878" s="17">
        <v>1175</v>
      </c>
      <c r="J878" s="23">
        <v>1172.75</v>
      </c>
      <c r="K878" s="484">
        <f t="shared" si="187"/>
        <v>99.808510638297875</v>
      </c>
      <c r="L878" s="7"/>
      <c r="M878" s="539"/>
      <c r="N878" s="8"/>
    </row>
    <row r="879" spans="1:14" x14ac:dyDescent="0.25">
      <c r="A879" s="76">
        <v>3236</v>
      </c>
      <c r="B879" s="76" t="s">
        <v>83</v>
      </c>
      <c r="C879" s="81"/>
      <c r="D879" s="17">
        <v>1393.57</v>
      </c>
      <c r="E879" s="236">
        <f t="shared" si="185"/>
        <v>696.78499999999997</v>
      </c>
      <c r="F879" s="17">
        <v>385.95</v>
      </c>
      <c r="G879" s="17">
        <v>1500</v>
      </c>
      <c r="H879" s="236">
        <f t="shared" si="186"/>
        <v>750</v>
      </c>
      <c r="I879" s="17">
        <v>1100</v>
      </c>
      <c r="J879" s="23">
        <v>765.51</v>
      </c>
      <c r="K879" s="484">
        <f t="shared" si="187"/>
        <v>69.591818181818184</v>
      </c>
      <c r="L879" s="7"/>
      <c r="M879" s="539"/>
      <c r="N879" s="8"/>
    </row>
    <row r="880" spans="1:14" x14ac:dyDescent="0.25">
      <c r="A880" s="76">
        <v>3237</v>
      </c>
      <c r="B880" s="76" t="s">
        <v>84</v>
      </c>
      <c r="C880" s="81"/>
      <c r="D880" s="17">
        <v>530.89</v>
      </c>
      <c r="E880" s="236">
        <f t="shared" si="185"/>
        <v>265.44499999999999</v>
      </c>
      <c r="F880" s="17">
        <v>422.91</v>
      </c>
      <c r="G880" s="17">
        <v>0</v>
      </c>
      <c r="H880" s="236">
        <f t="shared" si="186"/>
        <v>0</v>
      </c>
      <c r="I880" s="17">
        <v>500</v>
      </c>
      <c r="J880" s="23">
        <v>447.92</v>
      </c>
      <c r="K880" s="484">
        <f t="shared" si="187"/>
        <v>89.584000000000003</v>
      </c>
      <c r="L880" s="7"/>
      <c r="M880" s="539"/>
      <c r="N880" s="8"/>
    </row>
    <row r="881" spans="1:15" x14ac:dyDescent="0.25">
      <c r="A881" s="76">
        <v>3238</v>
      </c>
      <c r="B881" s="76" t="s">
        <v>85</v>
      </c>
      <c r="C881" s="81"/>
      <c r="D881" s="17">
        <v>3842.33</v>
      </c>
      <c r="E881" s="236">
        <f t="shared" si="185"/>
        <v>1921.165</v>
      </c>
      <c r="F881" s="17">
        <v>2257.96</v>
      </c>
      <c r="G881" s="17">
        <v>5000</v>
      </c>
      <c r="H881" s="236">
        <f t="shared" si="186"/>
        <v>2500</v>
      </c>
      <c r="I881" s="17">
        <v>5350</v>
      </c>
      <c r="J881" s="23">
        <v>5856.05</v>
      </c>
      <c r="K881" s="484">
        <f t="shared" si="187"/>
        <v>109.45887850467291</v>
      </c>
      <c r="L881" s="7"/>
      <c r="M881" s="539"/>
      <c r="N881" s="8"/>
    </row>
    <row r="882" spans="1:15" x14ac:dyDescent="0.25">
      <c r="A882" s="76">
        <v>3239</v>
      </c>
      <c r="B882" s="76" t="s">
        <v>86</v>
      </c>
      <c r="C882" s="81"/>
      <c r="D882" s="17">
        <v>132.72</v>
      </c>
      <c r="E882" s="236">
        <f t="shared" si="185"/>
        <v>66.36</v>
      </c>
      <c r="F882" s="17">
        <v>190.5</v>
      </c>
      <c r="G882" s="17">
        <v>750</v>
      </c>
      <c r="H882" s="236">
        <f t="shared" si="186"/>
        <v>375</v>
      </c>
      <c r="I882" s="17">
        <v>500</v>
      </c>
      <c r="J882" s="23">
        <v>1210.72</v>
      </c>
      <c r="K882" s="484">
        <f t="shared" si="187"/>
        <v>242.14400000000001</v>
      </c>
      <c r="L882" s="7"/>
      <c r="M882" s="539"/>
      <c r="N882" s="8"/>
    </row>
    <row r="883" spans="1:15" x14ac:dyDescent="0.25">
      <c r="A883" s="294">
        <v>329</v>
      </c>
      <c r="B883" s="294" t="s">
        <v>87</v>
      </c>
      <c r="C883" s="294"/>
      <c r="D883" s="298">
        <f>SUM(D885)</f>
        <v>132.72</v>
      </c>
      <c r="E883" s="276">
        <f t="shared" si="185"/>
        <v>66.36</v>
      </c>
      <c r="F883" s="298">
        <f>SUM(F885)</f>
        <v>231.91</v>
      </c>
      <c r="G883" s="298">
        <f>SUM(G884:G888)</f>
        <v>2050</v>
      </c>
      <c r="H883" s="195">
        <f t="shared" si="186"/>
        <v>1025</v>
      </c>
      <c r="I883" s="298">
        <f>SUM(I884:I888)</f>
        <v>6630</v>
      </c>
      <c r="J883" s="298">
        <f>SUM(J884:J888)</f>
        <v>7118.91</v>
      </c>
      <c r="K883" s="612">
        <f t="shared" si="187"/>
        <v>107.37420814479637</v>
      </c>
      <c r="L883" s="7"/>
      <c r="M883" s="539"/>
      <c r="N883" s="8"/>
    </row>
    <row r="884" spans="1:15" x14ac:dyDescent="0.25">
      <c r="A884" s="460">
        <v>3292</v>
      </c>
      <c r="B884" s="460" t="s">
        <v>89</v>
      </c>
      <c r="C884" s="22"/>
      <c r="D884" s="23"/>
      <c r="E884" s="236"/>
      <c r="F884" s="23">
        <v>0</v>
      </c>
      <c r="G884" s="23">
        <v>800</v>
      </c>
      <c r="H884" s="236">
        <f t="shared" si="186"/>
        <v>400</v>
      </c>
      <c r="I884" s="23">
        <v>860</v>
      </c>
      <c r="J884" s="23">
        <v>1453.3</v>
      </c>
      <c r="K884" s="484">
        <f t="shared" si="187"/>
        <v>168.98837209302323</v>
      </c>
      <c r="L884" s="7"/>
      <c r="M884" s="532"/>
      <c r="N884" s="8"/>
    </row>
    <row r="885" spans="1:15" x14ac:dyDescent="0.25">
      <c r="A885" s="76">
        <v>3293</v>
      </c>
      <c r="B885" s="76" t="s">
        <v>90</v>
      </c>
      <c r="C885" s="81"/>
      <c r="D885" s="17">
        <v>132.72</v>
      </c>
      <c r="E885" s="236">
        <f t="shared" si="185"/>
        <v>66.36</v>
      </c>
      <c r="F885" s="17">
        <v>231.91</v>
      </c>
      <c r="G885" s="17">
        <v>150</v>
      </c>
      <c r="H885" s="236">
        <f t="shared" si="186"/>
        <v>75</v>
      </c>
      <c r="I885" s="17">
        <v>150</v>
      </c>
      <c r="J885" s="23">
        <v>96</v>
      </c>
      <c r="K885" s="484">
        <f t="shared" si="187"/>
        <v>64</v>
      </c>
      <c r="L885" s="31"/>
      <c r="M885" s="532"/>
      <c r="N885" s="8"/>
    </row>
    <row r="886" spans="1:15" x14ac:dyDescent="0.25">
      <c r="A886" s="76">
        <v>3294</v>
      </c>
      <c r="B886" s="76" t="s">
        <v>91</v>
      </c>
      <c r="C886" s="81"/>
      <c r="D886" s="17"/>
      <c r="E886" s="236"/>
      <c r="F886" s="17">
        <v>0</v>
      </c>
      <c r="G886" s="17">
        <v>100</v>
      </c>
      <c r="H886" s="236">
        <f t="shared" si="186"/>
        <v>50</v>
      </c>
      <c r="I886" s="17">
        <v>100</v>
      </c>
      <c r="J886" s="23">
        <v>0</v>
      </c>
      <c r="K886" s="484">
        <f t="shared" si="187"/>
        <v>0</v>
      </c>
      <c r="L886" s="31"/>
      <c r="M886" s="532"/>
      <c r="N886" s="8"/>
    </row>
    <row r="887" spans="1:15" x14ac:dyDescent="0.25">
      <c r="A887" s="76">
        <v>3295</v>
      </c>
      <c r="B887" s="76" t="s">
        <v>92</v>
      </c>
      <c r="C887" s="81"/>
      <c r="D887" s="17"/>
      <c r="E887" s="236"/>
      <c r="F887" s="17"/>
      <c r="G887" s="17"/>
      <c r="H887" s="236"/>
      <c r="I887" s="17">
        <v>20</v>
      </c>
      <c r="J887" s="23">
        <v>19.91</v>
      </c>
      <c r="K887" s="484">
        <f t="shared" si="187"/>
        <v>99.550000000000011</v>
      </c>
      <c r="L887" s="31"/>
      <c r="M887" s="532"/>
      <c r="N887" s="8"/>
    </row>
    <row r="888" spans="1:15" x14ac:dyDescent="0.25">
      <c r="A888" s="76">
        <v>3299</v>
      </c>
      <c r="B888" s="76" t="s">
        <v>87</v>
      </c>
      <c r="C888" s="81"/>
      <c r="D888" s="17"/>
      <c r="E888" s="236"/>
      <c r="F888" s="17">
        <v>0</v>
      </c>
      <c r="G888" s="17">
        <v>1000</v>
      </c>
      <c r="H888" s="236">
        <f t="shared" si="186"/>
        <v>500</v>
      </c>
      <c r="I888" s="17">
        <v>5500</v>
      </c>
      <c r="J888" s="23">
        <v>5549.7</v>
      </c>
      <c r="K888" s="484">
        <f t="shared" si="187"/>
        <v>100.90363636363635</v>
      </c>
      <c r="L888" s="31"/>
      <c r="M888" s="532"/>
      <c r="N888" s="8"/>
    </row>
    <row r="889" spans="1:15" x14ac:dyDescent="0.25">
      <c r="A889" s="83">
        <v>34</v>
      </c>
      <c r="B889" s="83" t="s">
        <v>213</v>
      </c>
      <c r="C889" s="83"/>
      <c r="D889" s="198">
        <f>D890</f>
        <v>570.71</v>
      </c>
      <c r="E889" s="198">
        <f t="shared" si="185"/>
        <v>285.35500000000002</v>
      </c>
      <c r="F889" s="198">
        <f>F890</f>
        <v>302.86</v>
      </c>
      <c r="G889" s="198">
        <f>G890</f>
        <v>590</v>
      </c>
      <c r="H889" s="198">
        <f t="shared" si="186"/>
        <v>295</v>
      </c>
      <c r="I889" s="198">
        <f>I890</f>
        <v>720</v>
      </c>
      <c r="J889" s="198">
        <f>J890</f>
        <v>771</v>
      </c>
      <c r="K889" s="610">
        <f t="shared" si="187"/>
        <v>107.08333333333333</v>
      </c>
      <c r="L889" s="538"/>
      <c r="M889" s="537"/>
      <c r="N889" s="8"/>
    </row>
    <row r="890" spans="1:15" x14ac:dyDescent="0.25">
      <c r="A890" s="294">
        <v>343</v>
      </c>
      <c r="B890" s="294" t="s">
        <v>95</v>
      </c>
      <c r="C890" s="294"/>
      <c r="D890" s="298">
        <f>SUM(D891:D891)</f>
        <v>570.71</v>
      </c>
      <c r="E890" s="276">
        <f t="shared" si="185"/>
        <v>285.35500000000002</v>
      </c>
      <c r="F890" s="298">
        <f>SUM(F891:F891)</f>
        <v>302.86</v>
      </c>
      <c r="G890" s="298">
        <f>SUM(G891:G891)</f>
        <v>590</v>
      </c>
      <c r="H890" s="195">
        <f t="shared" si="186"/>
        <v>295</v>
      </c>
      <c r="I890" s="298">
        <f>I891</f>
        <v>720</v>
      </c>
      <c r="J890" s="298">
        <f>J891</f>
        <v>771</v>
      </c>
      <c r="K890" s="612">
        <f t="shared" si="187"/>
        <v>107.08333333333333</v>
      </c>
      <c r="L890" s="7"/>
      <c r="M890" s="7"/>
      <c r="N890" s="8"/>
    </row>
    <row r="891" spans="1:15" x14ac:dyDescent="0.25">
      <c r="A891" s="76">
        <v>3431</v>
      </c>
      <c r="B891" s="76" t="s">
        <v>96</v>
      </c>
      <c r="C891" s="81"/>
      <c r="D891" s="17">
        <v>570.71</v>
      </c>
      <c r="E891" s="236">
        <f t="shared" si="185"/>
        <v>285.35500000000002</v>
      </c>
      <c r="F891" s="17">
        <v>302.86</v>
      </c>
      <c r="G891" s="17">
        <v>590</v>
      </c>
      <c r="H891" s="236">
        <f t="shared" si="186"/>
        <v>295</v>
      </c>
      <c r="I891" s="17">
        <v>720</v>
      </c>
      <c r="J891" s="23">
        <v>771</v>
      </c>
      <c r="K891" s="484">
        <f t="shared" si="187"/>
        <v>107.08333333333333</v>
      </c>
      <c r="L891" s="7"/>
      <c r="M891" s="539"/>
      <c r="N891" s="8"/>
    </row>
    <row r="892" spans="1:15" ht="30" customHeight="1" x14ac:dyDescent="0.25">
      <c r="A892" s="607" t="s">
        <v>337</v>
      </c>
      <c r="B892" s="608" t="s">
        <v>340</v>
      </c>
      <c r="C892" s="626"/>
      <c r="D892" s="617"/>
      <c r="E892" s="484"/>
      <c r="F892" s="481">
        <v>0</v>
      </c>
      <c r="G892" s="481" t="e">
        <f>G893</f>
        <v>#REF!</v>
      </c>
      <c r="H892" s="481" t="e">
        <f t="shared" si="186"/>
        <v>#REF!</v>
      </c>
      <c r="I892" s="481">
        <f>I893</f>
        <v>37950</v>
      </c>
      <c r="J892" s="481">
        <f>J893</f>
        <v>0</v>
      </c>
      <c r="K892" s="481">
        <f t="shared" si="187"/>
        <v>0</v>
      </c>
      <c r="L892" s="533"/>
      <c r="M892" s="534"/>
      <c r="N892" s="8"/>
    </row>
    <row r="893" spans="1:15" x14ac:dyDescent="0.25">
      <c r="A893" s="14">
        <v>3</v>
      </c>
      <c r="B893" s="14" t="s">
        <v>2</v>
      </c>
      <c r="C893" s="81"/>
      <c r="D893" s="17"/>
      <c r="E893" s="236"/>
      <c r="F893" s="129">
        <v>0</v>
      </c>
      <c r="G893" s="129" t="e">
        <f>G894+#REF!</f>
        <v>#REF!</v>
      </c>
      <c r="H893" s="129" t="e">
        <f t="shared" si="186"/>
        <v>#REF!</v>
      </c>
      <c r="I893" s="129">
        <f>I894</f>
        <v>37950</v>
      </c>
      <c r="J893" s="129">
        <f>J894</f>
        <v>0</v>
      </c>
      <c r="K893" s="611">
        <f t="shared" si="187"/>
        <v>0</v>
      </c>
      <c r="L893" s="538"/>
      <c r="M893" s="537"/>
      <c r="N893" s="8"/>
    </row>
    <row r="894" spans="1:15" x14ac:dyDescent="0.25">
      <c r="A894" s="83">
        <v>31</v>
      </c>
      <c r="B894" s="83" t="s">
        <v>211</v>
      </c>
      <c r="C894" s="81"/>
      <c r="D894" s="17"/>
      <c r="E894" s="236"/>
      <c r="F894" s="198">
        <v>0</v>
      </c>
      <c r="G894" s="11">
        <f>G895</f>
        <v>25000</v>
      </c>
      <c r="H894" s="198">
        <f t="shared" si="186"/>
        <v>12500</v>
      </c>
      <c r="I894" s="198">
        <f>I895+I897</f>
        <v>37950</v>
      </c>
      <c r="J894" s="198">
        <f>J895</f>
        <v>0</v>
      </c>
      <c r="K894" s="610">
        <f t="shared" si="187"/>
        <v>0</v>
      </c>
      <c r="L894" s="538"/>
      <c r="M894" s="537"/>
      <c r="N894" s="8"/>
    </row>
    <row r="895" spans="1:15" x14ac:dyDescent="0.25">
      <c r="A895" s="294">
        <v>311</v>
      </c>
      <c r="B895" s="294" t="s">
        <v>59</v>
      </c>
      <c r="C895" s="81"/>
      <c r="D895" s="17"/>
      <c r="E895" s="236"/>
      <c r="F895" s="192">
        <v>0</v>
      </c>
      <c r="G895" s="192">
        <f>G896</f>
        <v>25000</v>
      </c>
      <c r="H895" s="195">
        <f t="shared" si="186"/>
        <v>12500</v>
      </c>
      <c r="I895" s="192">
        <f>I896</f>
        <v>30000</v>
      </c>
      <c r="J895" s="298">
        <f>J896</f>
        <v>0</v>
      </c>
      <c r="K895" s="612">
        <f t="shared" si="187"/>
        <v>0</v>
      </c>
      <c r="L895" s="7"/>
      <c r="M895" s="539"/>
      <c r="N895" s="8"/>
    </row>
    <row r="896" spans="1:15" x14ac:dyDescent="0.25">
      <c r="A896" s="76">
        <v>3111</v>
      </c>
      <c r="B896" s="76" t="s">
        <v>60</v>
      </c>
      <c r="C896" s="81"/>
      <c r="D896" s="17"/>
      <c r="E896" s="236"/>
      <c r="F896" s="17">
        <v>0</v>
      </c>
      <c r="G896" s="17">
        <v>25000</v>
      </c>
      <c r="H896" s="236">
        <f t="shared" si="186"/>
        <v>12500</v>
      </c>
      <c r="I896" s="17">
        <v>30000</v>
      </c>
      <c r="J896" s="23">
        <v>0</v>
      </c>
      <c r="K896" s="484">
        <f t="shared" si="187"/>
        <v>0</v>
      </c>
      <c r="L896" s="7"/>
      <c r="M896" s="539"/>
      <c r="N896" s="8"/>
      <c r="O896" s="87"/>
    </row>
    <row r="897" spans="1:17" x14ac:dyDescent="0.25">
      <c r="A897" s="294">
        <v>313</v>
      </c>
      <c r="B897" s="294" t="s">
        <v>62</v>
      </c>
      <c r="C897" s="471"/>
      <c r="D897" s="401"/>
      <c r="E897" s="402"/>
      <c r="F897" s="17"/>
      <c r="G897" s="17"/>
      <c r="H897" s="236"/>
      <c r="I897" s="192">
        <f>I898</f>
        <v>7950</v>
      </c>
      <c r="J897" s="298">
        <f>J898</f>
        <v>0</v>
      </c>
      <c r="K897" s="612">
        <f t="shared" si="187"/>
        <v>0</v>
      </c>
      <c r="L897" s="7"/>
      <c r="M897" s="539"/>
      <c r="N897" s="8"/>
      <c r="O897" s="87"/>
    </row>
    <row r="898" spans="1:17" x14ac:dyDescent="0.25">
      <c r="A898" s="76">
        <v>3132</v>
      </c>
      <c r="B898" s="76" t="s">
        <v>63</v>
      </c>
      <c r="C898" s="471"/>
      <c r="D898" s="401"/>
      <c r="E898" s="402"/>
      <c r="F898" s="17"/>
      <c r="G898" s="17"/>
      <c r="H898" s="236"/>
      <c r="I898" s="17">
        <v>7950</v>
      </c>
      <c r="J898" s="23">
        <v>0</v>
      </c>
      <c r="K898" s="484">
        <f t="shared" si="187"/>
        <v>0</v>
      </c>
      <c r="L898" s="7"/>
      <c r="M898" s="539"/>
      <c r="N898" s="8"/>
    </row>
    <row r="899" spans="1:17" ht="24" customHeight="1" x14ac:dyDescent="0.25">
      <c r="A899" s="677"/>
      <c r="B899" s="678"/>
      <c r="C899" s="678"/>
      <c r="D899" s="678"/>
      <c r="E899" s="678"/>
      <c r="F899" s="678"/>
      <c r="G899" s="678"/>
      <c r="H899" s="678"/>
      <c r="I899" s="678"/>
      <c r="J899" s="678"/>
      <c r="K899" s="678"/>
      <c r="L899" s="678"/>
      <c r="M899" s="532"/>
      <c r="N899" s="8"/>
    </row>
    <row r="900" spans="1:17" ht="30" customHeight="1" x14ac:dyDescent="0.25">
      <c r="A900" s="442" t="s">
        <v>276</v>
      </c>
      <c r="B900" s="431" t="s">
        <v>277</v>
      </c>
      <c r="C900" s="430" t="s">
        <v>276</v>
      </c>
      <c r="D900" s="426" t="e">
        <f>D901+D909</f>
        <v>#REF!</v>
      </c>
      <c r="E900" s="426" t="e">
        <f>D900/2</f>
        <v>#REF!</v>
      </c>
      <c r="F900" s="426" t="e">
        <f>F901+F909</f>
        <v>#REF!</v>
      </c>
      <c r="G900" s="426" t="e">
        <f>G901+G909+G915</f>
        <v>#REF!</v>
      </c>
      <c r="H900" s="426" t="e">
        <f t="shared" ref="H900:H943" si="188">G900/2</f>
        <v>#REF!</v>
      </c>
      <c r="I900" s="426">
        <f>I901+I909+I915</f>
        <v>44549</v>
      </c>
      <c r="J900" s="470">
        <f>J901+J909+J915</f>
        <v>43935.07</v>
      </c>
      <c r="K900" s="470">
        <f t="shared" ref="K900:K943" si="189">J900/I900*100</f>
        <v>98.621899481469839</v>
      </c>
      <c r="L900" s="533"/>
      <c r="M900" s="534"/>
      <c r="N900" s="99"/>
    </row>
    <row r="901" spans="1:17" ht="30" customHeight="1" x14ac:dyDescent="0.25">
      <c r="A901" s="607" t="s">
        <v>335</v>
      </c>
      <c r="B901" s="608" t="s">
        <v>342</v>
      </c>
      <c r="C901" s="624"/>
      <c r="D901" s="625">
        <f>D902</f>
        <v>10485.11</v>
      </c>
      <c r="E901" s="481">
        <f t="shared" ref="E901:E914" si="190">D901/2</f>
        <v>5242.5550000000003</v>
      </c>
      <c r="F901" s="625">
        <f>F902</f>
        <v>13708.3</v>
      </c>
      <c r="G901" s="625" t="e">
        <f>G902</f>
        <v>#REF!</v>
      </c>
      <c r="H901" s="481" t="e">
        <f t="shared" si="188"/>
        <v>#REF!</v>
      </c>
      <c r="I901" s="625">
        <f>I902</f>
        <v>11500</v>
      </c>
      <c r="J901" s="481">
        <f>J902</f>
        <v>13650.22</v>
      </c>
      <c r="K901" s="481">
        <f t="shared" si="189"/>
        <v>118.6975652173913</v>
      </c>
      <c r="L901" s="535"/>
      <c r="M901" s="534"/>
      <c r="N901" s="99"/>
    </row>
    <row r="902" spans="1:17" x14ac:dyDescent="0.25">
      <c r="A902" s="14">
        <v>3</v>
      </c>
      <c r="B902" s="14" t="s">
        <v>2</v>
      </c>
      <c r="C902" s="208"/>
      <c r="D902" s="209">
        <f>D903</f>
        <v>10485.11</v>
      </c>
      <c r="E902" s="209">
        <f t="shared" si="190"/>
        <v>5242.5550000000003</v>
      </c>
      <c r="F902" s="129">
        <f>F903</f>
        <v>13708.3</v>
      </c>
      <c r="G902" s="129" t="e">
        <f>G903</f>
        <v>#REF!</v>
      </c>
      <c r="H902" s="129" t="e">
        <f t="shared" si="188"/>
        <v>#REF!</v>
      </c>
      <c r="I902" s="129">
        <f>I903</f>
        <v>11500</v>
      </c>
      <c r="J902" s="129">
        <f>J903</f>
        <v>13650.22</v>
      </c>
      <c r="K902" s="611">
        <f t="shared" si="189"/>
        <v>118.6975652173913</v>
      </c>
      <c r="L902" s="538"/>
      <c r="M902" s="537"/>
      <c r="N902" s="99"/>
    </row>
    <row r="903" spans="1:17" x14ac:dyDescent="0.25">
      <c r="A903" s="83">
        <v>32</v>
      </c>
      <c r="B903" s="83" t="s">
        <v>212</v>
      </c>
      <c r="C903" s="83"/>
      <c r="D903" s="198">
        <f>SUM(D905:D906)</f>
        <v>10485.11</v>
      </c>
      <c r="E903" s="198">
        <f t="shared" si="190"/>
        <v>5242.5550000000003</v>
      </c>
      <c r="F903" s="198">
        <f>SUM(F905:F906)</f>
        <v>13708.3</v>
      </c>
      <c r="G903" s="198" t="e">
        <f>#REF!+G904+#REF!</f>
        <v>#REF!</v>
      </c>
      <c r="H903" s="198" t="e">
        <f t="shared" si="188"/>
        <v>#REF!</v>
      </c>
      <c r="I903" s="198">
        <f>I904+I907</f>
        <v>11500</v>
      </c>
      <c r="J903" s="198">
        <f>J904+J907</f>
        <v>13650.22</v>
      </c>
      <c r="K903" s="610">
        <f t="shared" si="189"/>
        <v>118.6975652173913</v>
      </c>
      <c r="L903" s="538"/>
      <c r="M903" s="538"/>
      <c r="N903" s="99"/>
    </row>
    <row r="904" spans="1:17" x14ac:dyDescent="0.25">
      <c r="A904" s="294">
        <v>322</v>
      </c>
      <c r="B904" s="294" t="s">
        <v>70</v>
      </c>
      <c r="C904" s="294"/>
      <c r="D904" s="298">
        <f>SUM(D905:D906)</f>
        <v>10485.11</v>
      </c>
      <c r="E904" s="299">
        <f>SUM(E905:E906)</f>
        <v>5242.5550000000003</v>
      </c>
      <c r="F904" s="298">
        <f>SUM(F905:F906)</f>
        <v>13708.3</v>
      </c>
      <c r="G904" s="298">
        <f>SUM(G905:G906)</f>
        <v>11500</v>
      </c>
      <c r="H904" s="195">
        <f t="shared" si="188"/>
        <v>5750</v>
      </c>
      <c r="I904" s="298">
        <f>I905+I906</f>
        <v>11500</v>
      </c>
      <c r="J904" s="298">
        <f>J905+J906</f>
        <v>13500</v>
      </c>
      <c r="K904" s="612">
        <f t="shared" si="189"/>
        <v>117.39130434782609</v>
      </c>
      <c r="L904" s="7"/>
      <c r="M904" s="539"/>
      <c r="N904" s="99"/>
    </row>
    <row r="905" spans="1:17" x14ac:dyDescent="0.25">
      <c r="A905" s="76">
        <v>3221</v>
      </c>
      <c r="B905" s="76" t="s">
        <v>71</v>
      </c>
      <c r="C905" s="90"/>
      <c r="D905" s="90">
        <v>2654.46</v>
      </c>
      <c r="E905" s="236">
        <f t="shared" si="190"/>
        <v>1327.23</v>
      </c>
      <c r="F905" s="128">
        <v>1016.04</v>
      </c>
      <c r="G905" s="128">
        <v>1500</v>
      </c>
      <c r="H905" s="236">
        <f t="shared" si="188"/>
        <v>750</v>
      </c>
      <c r="I905" s="128">
        <v>7500</v>
      </c>
      <c r="J905" s="23">
        <v>7500</v>
      </c>
      <c r="K905" s="484">
        <f t="shared" si="189"/>
        <v>100</v>
      </c>
      <c r="L905" s="546"/>
      <c r="M905" s="539"/>
      <c r="N905" s="99"/>
    </row>
    <row r="906" spans="1:17" x14ac:dyDescent="0.25">
      <c r="A906" s="76">
        <v>3222</v>
      </c>
      <c r="B906" s="76" t="s">
        <v>72</v>
      </c>
      <c r="C906" s="90"/>
      <c r="D906" s="90">
        <v>7830.65</v>
      </c>
      <c r="E906" s="236">
        <f t="shared" si="190"/>
        <v>3915.3249999999998</v>
      </c>
      <c r="F906" s="90">
        <v>12692.26</v>
      </c>
      <c r="G906" s="128">
        <v>10000</v>
      </c>
      <c r="H906" s="236">
        <f t="shared" si="188"/>
        <v>5000</v>
      </c>
      <c r="I906" s="128">
        <v>4000</v>
      </c>
      <c r="J906" s="23">
        <v>6000</v>
      </c>
      <c r="K906" s="484">
        <f t="shared" si="189"/>
        <v>150</v>
      </c>
      <c r="L906" s="550"/>
      <c r="M906" s="539"/>
      <c r="N906" s="99"/>
    </row>
    <row r="907" spans="1:17" x14ac:dyDescent="0.25">
      <c r="A907" s="405" t="s">
        <v>467</v>
      </c>
      <c r="B907" s="403" t="s">
        <v>87</v>
      </c>
      <c r="C907" s="404"/>
      <c r="D907" s="404"/>
      <c r="E907" s="404"/>
      <c r="F907" s="213">
        <v>0</v>
      </c>
      <c r="G907" s="213">
        <f>G908</f>
        <v>0</v>
      </c>
      <c r="H907" s="195">
        <f t="shared" ref="H907" si="191">G907/2</f>
        <v>0</v>
      </c>
      <c r="I907" s="213">
        <f>I908</f>
        <v>0</v>
      </c>
      <c r="J907" s="298">
        <f>J908</f>
        <v>150.22</v>
      </c>
      <c r="K907" s="612">
        <v>0</v>
      </c>
      <c r="L907" s="546"/>
      <c r="M907" s="539"/>
      <c r="N907" s="99"/>
    </row>
    <row r="908" spans="1:17" x14ac:dyDescent="0.25">
      <c r="A908" s="76">
        <v>3292</v>
      </c>
      <c r="B908" s="76" t="s">
        <v>515</v>
      </c>
      <c r="C908" s="90"/>
      <c r="D908" s="90"/>
      <c r="E908" s="236"/>
      <c r="F908" s="90"/>
      <c r="G908" s="128"/>
      <c r="H908" s="236"/>
      <c r="I908" s="128">
        <v>0</v>
      </c>
      <c r="J908" s="23">
        <v>150.22</v>
      </c>
      <c r="K908" s="484">
        <v>0</v>
      </c>
      <c r="L908" s="550"/>
      <c r="M908" s="539"/>
      <c r="N908" s="99"/>
    </row>
    <row r="909" spans="1:17" ht="30" customHeight="1" x14ac:dyDescent="0.25">
      <c r="A909" s="618" t="s">
        <v>336</v>
      </c>
      <c r="B909" s="619" t="s">
        <v>341</v>
      </c>
      <c r="C909" s="624"/>
      <c r="D909" s="625" t="e">
        <f>D910</f>
        <v>#REF!</v>
      </c>
      <c r="E909" s="481" t="e">
        <f t="shared" si="190"/>
        <v>#REF!</v>
      </c>
      <c r="F909" s="625" t="e">
        <f>F910</f>
        <v>#REF!</v>
      </c>
      <c r="G909" s="625" t="e">
        <f>G910</f>
        <v>#REF!</v>
      </c>
      <c r="H909" s="481" t="e">
        <f t="shared" si="188"/>
        <v>#REF!</v>
      </c>
      <c r="I909" s="625">
        <f t="shared" ref="I909:J911" si="192">I910</f>
        <v>32177</v>
      </c>
      <c r="J909" s="481">
        <f t="shared" si="192"/>
        <v>30284.85</v>
      </c>
      <c r="K909" s="481">
        <f t="shared" si="189"/>
        <v>94.119557447866484</v>
      </c>
      <c r="L909" s="535"/>
      <c r="M909" s="534"/>
      <c r="N909" s="8"/>
    </row>
    <row r="910" spans="1:17" x14ac:dyDescent="0.25">
      <c r="A910" s="14">
        <v>3</v>
      </c>
      <c r="B910" s="14" t="s">
        <v>2</v>
      </c>
      <c r="C910" s="208"/>
      <c r="D910" s="209" t="e">
        <f>D911</f>
        <v>#REF!</v>
      </c>
      <c r="E910" s="209" t="e">
        <f t="shared" si="190"/>
        <v>#REF!</v>
      </c>
      <c r="F910" s="129" t="e">
        <f>F911</f>
        <v>#REF!</v>
      </c>
      <c r="G910" s="129" t="e">
        <f>G911</f>
        <v>#REF!</v>
      </c>
      <c r="H910" s="129" t="e">
        <f t="shared" si="188"/>
        <v>#REF!</v>
      </c>
      <c r="I910" s="129">
        <f t="shared" si="192"/>
        <v>32177</v>
      </c>
      <c r="J910" s="129">
        <f t="shared" si="192"/>
        <v>30284.85</v>
      </c>
      <c r="K910" s="611">
        <f t="shared" si="189"/>
        <v>94.119557447866484</v>
      </c>
      <c r="L910" s="538"/>
      <c r="M910" s="537"/>
      <c r="N910" s="8"/>
    </row>
    <row r="911" spans="1:17" x14ac:dyDescent="0.25">
      <c r="A911" s="83">
        <v>32</v>
      </c>
      <c r="B911" s="83" t="s">
        <v>212</v>
      </c>
      <c r="C911" s="83"/>
      <c r="D911" s="198" t="e">
        <f>D912+#REF!+#REF!</f>
        <v>#REF!</v>
      </c>
      <c r="E911" s="198" t="e">
        <f t="shared" si="190"/>
        <v>#REF!</v>
      </c>
      <c r="F911" s="198" t="e">
        <f>F912+#REF!+#REF!</f>
        <v>#REF!</v>
      </c>
      <c r="G911" s="198" t="e">
        <f>G912+#REF!+#REF!</f>
        <v>#REF!</v>
      </c>
      <c r="H911" s="198" t="e">
        <f t="shared" si="188"/>
        <v>#REF!</v>
      </c>
      <c r="I911" s="198">
        <f t="shared" si="192"/>
        <v>32177</v>
      </c>
      <c r="J911" s="198">
        <f t="shared" si="192"/>
        <v>30284.85</v>
      </c>
      <c r="K911" s="610">
        <f t="shared" si="189"/>
        <v>94.119557447866484</v>
      </c>
      <c r="L911" s="538"/>
      <c r="M911" s="538"/>
      <c r="N911" s="8"/>
    </row>
    <row r="912" spans="1:17" x14ac:dyDescent="0.25">
      <c r="A912" s="294">
        <v>322</v>
      </c>
      <c r="B912" s="294" t="s">
        <v>70</v>
      </c>
      <c r="C912" s="294"/>
      <c r="D912" s="298">
        <f>SUM(D913:D914)</f>
        <v>25563.159999999996</v>
      </c>
      <c r="E912" s="276">
        <f t="shared" si="190"/>
        <v>12781.579999999998</v>
      </c>
      <c r="F912" s="298">
        <f>SUM(F913:F914)</f>
        <v>4300.05</v>
      </c>
      <c r="G912" s="298">
        <f>SUM(G913:G914)</f>
        <v>29160</v>
      </c>
      <c r="H912" s="195">
        <f t="shared" si="188"/>
        <v>14580</v>
      </c>
      <c r="I912" s="298">
        <f>I913+I914</f>
        <v>32177</v>
      </c>
      <c r="J912" s="298">
        <f>J913+J914</f>
        <v>30284.85</v>
      </c>
      <c r="K912" s="612">
        <f t="shared" si="189"/>
        <v>94.119557447866484</v>
      </c>
      <c r="L912" s="7"/>
      <c r="M912" s="539"/>
      <c r="N912" s="8"/>
      <c r="Q912" s="231"/>
    </row>
    <row r="913" spans="1:15" x14ac:dyDescent="0.25">
      <c r="A913" s="76">
        <v>3221</v>
      </c>
      <c r="B913" s="76" t="s">
        <v>71</v>
      </c>
      <c r="C913" s="81"/>
      <c r="D913" s="17">
        <v>8626.9699999999993</v>
      </c>
      <c r="E913" s="236">
        <f t="shared" si="190"/>
        <v>4313.4849999999997</v>
      </c>
      <c r="F913" s="17">
        <v>4300.05</v>
      </c>
      <c r="G913" s="17">
        <v>12950</v>
      </c>
      <c r="H913" s="236">
        <f t="shared" si="188"/>
        <v>6475</v>
      </c>
      <c r="I913" s="17">
        <v>17177</v>
      </c>
      <c r="J913" s="23">
        <v>13885.14</v>
      </c>
      <c r="K913" s="484">
        <f t="shared" si="189"/>
        <v>80.83565232578448</v>
      </c>
      <c r="L913" s="31"/>
      <c r="M913" s="532"/>
      <c r="N913" s="8"/>
    </row>
    <row r="914" spans="1:15" x14ac:dyDescent="0.25">
      <c r="A914" s="76">
        <v>3222</v>
      </c>
      <c r="B914" s="76" t="s">
        <v>72</v>
      </c>
      <c r="C914" s="81"/>
      <c r="D914" s="17">
        <v>16936.189999999999</v>
      </c>
      <c r="E914" s="236">
        <f t="shared" si="190"/>
        <v>8468.0949999999993</v>
      </c>
      <c r="F914" s="17">
        <v>0</v>
      </c>
      <c r="G914" s="17">
        <v>16210</v>
      </c>
      <c r="H914" s="236">
        <f t="shared" si="188"/>
        <v>8105</v>
      </c>
      <c r="I914" s="17">
        <v>15000</v>
      </c>
      <c r="J914" s="23">
        <v>16399.71</v>
      </c>
      <c r="K914" s="484">
        <f t="shared" si="189"/>
        <v>109.33139999999999</v>
      </c>
      <c r="L914" s="31"/>
      <c r="M914" s="532"/>
      <c r="N914" s="8"/>
    </row>
    <row r="915" spans="1:15" ht="30" customHeight="1" x14ac:dyDescent="0.25">
      <c r="A915" s="634" t="s">
        <v>337</v>
      </c>
      <c r="B915" s="615" t="s">
        <v>340</v>
      </c>
      <c r="C915" s="626"/>
      <c r="D915" s="617"/>
      <c r="E915" s="484"/>
      <c r="F915" s="481">
        <v>0</v>
      </c>
      <c r="G915" s="481">
        <f>G916</f>
        <v>1300</v>
      </c>
      <c r="H915" s="481">
        <f t="shared" si="188"/>
        <v>650</v>
      </c>
      <c r="I915" s="481">
        <f t="shared" ref="I915:J917" si="193">I916</f>
        <v>872</v>
      </c>
      <c r="J915" s="481">
        <f t="shared" si="193"/>
        <v>0</v>
      </c>
      <c r="K915" s="481">
        <f t="shared" si="189"/>
        <v>0</v>
      </c>
      <c r="L915" s="533"/>
      <c r="M915" s="534"/>
      <c r="N915" s="8"/>
    </row>
    <row r="916" spans="1:15" x14ac:dyDescent="0.25">
      <c r="A916" s="14">
        <v>3</v>
      </c>
      <c r="B916" s="14" t="s">
        <v>2</v>
      </c>
      <c r="C916" s="81"/>
      <c r="D916" s="17"/>
      <c r="E916" s="236"/>
      <c r="F916" s="130">
        <v>0</v>
      </c>
      <c r="G916" s="129">
        <f>G917</f>
        <v>1300</v>
      </c>
      <c r="H916" s="129">
        <f t="shared" si="188"/>
        <v>650</v>
      </c>
      <c r="I916" s="129">
        <f t="shared" si="193"/>
        <v>872</v>
      </c>
      <c r="J916" s="129">
        <f t="shared" si="193"/>
        <v>0</v>
      </c>
      <c r="K916" s="611">
        <f t="shared" si="189"/>
        <v>0</v>
      </c>
      <c r="L916" s="538"/>
      <c r="M916" s="537"/>
      <c r="N916" s="8"/>
    </row>
    <row r="917" spans="1:15" x14ac:dyDescent="0.25">
      <c r="A917" s="83">
        <v>32</v>
      </c>
      <c r="B917" s="83" t="s">
        <v>212</v>
      </c>
      <c r="C917" s="81"/>
      <c r="D917" s="17"/>
      <c r="E917" s="236"/>
      <c r="F917" s="124">
        <v>0</v>
      </c>
      <c r="G917" s="198">
        <f>G918</f>
        <v>1300</v>
      </c>
      <c r="H917" s="198">
        <f t="shared" si="188"/>
        <v>650</v>
      </c>
      <c r="I917" s="124">
        <f t="shared" si="193"/>
        <v>872</v>
      </c>
      <c r="J917" s="11">
        <f t="shared" si="193"/>
        <v>0</v>
      </c>
      <c r="K917" s="610">
        <f t="shared" si="189"/>
        <v>0</v>
      </c>
      <c r="L917" s="538"/>
      <c r="M917" s="537"/>
      <c r="N917" s="8"/>
    </row>
    <row r="918" spans="1:15" x14ac:dyDescent="0.25">
      <c r="A918" s="294">
        <v>322</v>
      </c>
      <c r="B918" s="294" t="s">
        <v>70</v>
      </c>
      <c r="C918" s="81"/>
      <c r="D918" s="17"/>
      <c r="E918" s="236"/>
      <c r="F918" s="195">
        <v>0</v>
      </c>
      <c r="G918" s="195">
        <f>SUM(G919:G919)</f>
        <v>1300</v>
      </c>
      <c r="H918" s="195">
        <f t="shared" si="188"/>
        <v>650</v>
      </c>
      <c r="I918" s="195">
        <f>I919</f>
        <v>872</v>
      </c>
      <c r="J918" s="298">
        <f>J919</f>
        <v>0</v>
      </c>
      <c r="K918" s="627">
        <f t="shared" si="189"/>
        <v>0</v>
      </c>
      <c r="L918" s="531"/>
      <c r="M918" s="539"/>
      <c r="N918" s="8"/>
    </row>
    <row r="919" spans="1:15" x14ac:dyDescent="0.25">
      <c r="A919" s="76">
        <v>3221</v>
      </c>
      <c r="B919" s="76" t="s">
        <v>71</v>
      </c>
      <c r="C919" s="25"/>
      <c r="D919" s="25"/>
      <c r="E919" s="25"/>
      <c r="F919" s="128">
        <v>0</v>
      </c>
      <c r="G919" s="128">
        <v>1300</v>
      </c>
      <c r="H919" s="236">
        <f t="shared" si="188"/>
        <v>650</v>
      </c>
      <c r="I919" s="128">
        <v>872</v>
      </c>
      <c r="J919" s="23">
        <v>0</v>
      </c>
      <c r="K919" s="620">
        <f t="shared" si="189"/>
        <v>0</v>
      </c>
      <c r="L919" s="546"/>
      <c r="M919" s="539"/>
      <c r="N919" s="8"/>
    </row>
    <row r="920" spans="1:15" ht="24" customHeight="1" x14ac:dyDescent="0.25">
      <c r="A920" s="675"/>
      <c r="B920" s="676"/>
      <c r="C920" s="676"/>
      <c r="D920" s="676"/>
      <c r="E920" s="676"/>
      <c r="F920" s="676"/>
      <c r="G920" s="676"/>
      <c r="H920" s="676"/>
      <c r="I920" s="676"/>
      <c r="J920" s="676"/>
      <c r="K920" s="676"/>
      <c r="L920" s="676"/>
      <c r="M920" s="539"/>
      <c r="N920" s="8"/>
    </row>
    <row r="921" spans="1:15" ht="30" customHeight="1" x14ac:dyDescent="0.25">
      <c r="A921" s="430" t="s">
        <v>5</v>
      </c>
      <c r="B921" s="431" t="s">
        <v>279</v>
      </c>
      <c r="C921" s="430" t="s">
        <v>278</v>
      </c>
      <c r="D921" s="426" t="e">
        <f>#REF!+D922+D928</f>
        <v>#REF!</v>
      </c>
      <c r="E921" s="426" t="e">
        <f>D921/2</f>
        <v>#REF!</v>
      </c>
      <c r="F921" s="426" t="e">
        <f>F928+F922+#REF!</f>
        <v>#REF!</v>
      </c>
      <c r="G921" s="426" t="e">
        <f>#REF!+G922+G928+#REF!+#REF!</f>
        <v>#REF!</v>
      </c>
      <c r="H921" s="426" t="e">
        <f t="shared" si="188"/>
        <v>#REF!</v>
      </c>
      <c r="I921" s="426">
        <f>I922+I928</f>
        <v>14550</v>
      </c>
      <c r="J921" s="426">
        <f>J922+J928</f>
        <v>18836.28</v>
      </c>
      <c r="K921" s="470">
        <f t="shared" si="189"/>
        <v>129.45896907216493</v>
      </c>
      <c r="L921" s="533"/>
      <c r="M921" s="533"/>
      <c r="N921" s="100"/>
    </row>
    <row r="922" spans="1:15" ht="30" customHeight="1" x14ac:dyDescent="0.25">
      <c r="A922" s="618" t="s">
        <v>345</v>
      </c>
      <c r="B922" s="619" t="s">
        <v>346</v>
      </c>
      <c r="C922" s="624"/>
      <c r="D922" s="625">
        <f>D923</f>
        <v>1592.68</v>
      </c>
      <c r="E922" s="481">
        <f t="shared" ref="E922:E943" si="194">D922/2</f>
        <v>796.34</v>
      </c>
      <c r="F922" s="625">
        <f>F923</f>
        <v>348.17</v>
      </c>
      <c r="G922" s="625" t="e">
        <f>G923</f>
        <v>#REF!</v>
      </c>
      <c r="H922" s="481" t="e">
        <f t="shared" si="188"/>
        <v>#REF!</v>
      </c>
      <c r="I922" s="625">
        <v>0</v>
      </c>
      <c r="J922" s="481">
        <f>J923</f>
        <v>89.3</v>
      </c>
      <c r="K922" s="481">
        <v>0</v>
      </c>
      <c r="L922" s="535"/>
      <c r="M922" s="534"/>
      <c r="N922" s="100"/>
      <c r="O922" s="87"/>
    </row>
    <row r="923" spans="1:15" x14ac:dyDescent="0.25">
      <c r="A923" s="14">
        <v>3</v>
      </c>
      <c r="B923" s="14" t="s">
        <v>2</v>
      </c>
      <c r="C923" s="208"/>
      <c r="D923" s="209">
        <f>D924</f>
        <v>1592.68</v>
      </c>
      <c r="E923" s="209">
        <f t="shared" si="194"/>
        <v>796.34</v>
      </c>
      <c r="F923" s="129">
        <f>F924</f>
        <v>348.17</v>
      </c>
      <c r="G923" s="129" t="e">
        <f>G924</f>
        <v>#REF!</v>
      </c>
      <c r="H923" s="129" t="e">
        <f t="shared" si="188"/>
        <v>#REF!</v>
      </c>
      <c r="I923" s="129">
        <v>0</v>
      </c>
      <c r="J923" s="129">
        <f>J924</f>
        <v>89.3</v>
      </c>
      <c r="K923" s="611">
        <v>0</v>
      </c>
      <c r="L923" s="538"/>
      <c r="M923" s="537"/>
      <c r="N923" s="100"/>
    </row>
    <row r="924" spans="1:15" x14ac:dyDescent="0.25">
      <c r="A924" s="83">
        <v>32</v>
      </c>
      <c r="B924" s="83" t="s">
        <v>212</v>
      </c>
      <c r="C924" s="83"/>
      <c r="D924" s="198">
        <f>D925</f>
        <v>1592.68</v>
      </c>
      <c r="E924" s="198">
        <f t="shared" si="194"/>
        <v>796.34</v>
      </c>
      <c r="F924" s="198">
        <f>F925</f>
        <v>348.17</v>
      </c>
      <c r="G924" s="198" t="e">
        <f>G925+#REF!</f>
        <v>#REF!</v>
      </c>
      <c r="H924" s="198" t="e">
        <f t="shared" si="188"/>
        <v>#REF!</v>
      </c>
      <c r="I924" s="198">
        <v>0</v>
      </c>
      <c r="J924" s="198">
        <f>J925</f>
        <v>89.3</v>
      </c>
      <c r="K924" s="610">
        <v>0</v>
      </c>
      <c r="L924" s="538"/>
      <c r="M924" s="537"/>
      <c r="N924" s="100"/>
    </row>
    <row r="925" spans="1:15" x14ac:dyDescent="0.25">
      <c r="A925" s="294">
        <v>322</v>
      </c>
      <c r="B925" s="294" t="s">
        <v>70</v>
      </c>
      <c r="C925" s="306"/>
      <c r="D925" s="318">
        <f>SUM(D926:D927)</f>
        <v>1592.68</v>
      </c>
      <c r="E925" s="276">
        <f t="shared" si="194"/>
        <v>796.34</v>
      </c>
      <c r="F925" s="318">
        <f>SUM(F926:F927)</f>
        <v>348.17</v>
      </c>
      <c r="G925" s="318">
        <f>SUM(G926:G927)</f>
        <v>1500</v>
      </c>
      <c r="H925" s="195">
        <f t="shared" si="188"/>
        <v>750</v>
      </c>
      <c r="I925" s="318">
        <v>0</v>
      </c>
      <c r="J925" s="298">
        <f>J926</f>
        <v>89.3</v>
      </c>
      <c r="K925" s="627">
        <v>0</v>
      </c>
      <c r="L925" s="546"/>
      <c r="M925" s="539"/>
      <c r="N925" s="100"/>
    </row>
    <row r="926" spans="1:15" x14ac:dyDescent="0.25">
      <c r="A926" s="76">
        <v>3223</v>
      </c>
      <c r="B926" s="76" t="s">
        <v>73</v>
      </c>
      <c r="C926" s="81"/>
      <c r="D926" s="17">
        <v>1327.23</v>
      </c>
      <c r="E926" s="236">
        <f t="shared" si="194"/>
        <v>663.61500000000001</v>
      </c>
      <c r="F926" s="58">
        <v>290.61</v>
      </c>
      <c r="G926" s="58">
        <v>0</v>
      </c>
      <c r="H926" s="236">
        <f t="shared" si="188"/>
        <v>0</v>
      </c>
      <c r="I926" s="58">
        <v>0</v>
      </c>
      <c r="J926" s="23">
        <f>J927</f>
        <v>89.3</v>
      </c>
      <c r="K926" s="484">
        <v>0</v>
      </c>
      <c r="L926" s="261"/>
      <c r="M926" s="532"/>
      <c r="N926" s="100"/>
    </row>
    <row r="927" spans="1:15" x14ac:dyDescent="0.25">
      <c r="A927" s="76">
        <v>3224</v>
      </c>
      <c r="B927" s="76" t="s">
        <v>374</v>
      </c>
      <c r="C927" s="81"/>
      <c r="D927" s="17">
        <v>265.45</v>
      </c>
      <c r="E927" s="236">
        <f t="shared" si="194"/>
        <v>132.72499999999999</v>
      </c>
      <c r="F927" s="58">
        <v>57.56</v>
      </c>
      <c r="G927" s="58">
        <v>1500</v>
      </c>
      <c r="H927" s="236">
        <f t="shared" si="188"/>
        <v>750</v>
      </c>
      <c r="I927" s="58">
        <v>0</v>
      </c>
      <c r="J927" s="23">
        <v>89.3</v>
      </c>
      <c r="K927" s="484">
        <v>0</v>
      </c>
      <c r="L927" s="261"/>
      <c r="M927" s="532"/>
      <c r="N927" s="100"/>
    </row>
    <row r="928" spans="1:15" ht="30" customHeight="1" x14ac:dyDescent="0.25">
      <c r="A928" s="618" t="s">
        <v>336</v>
      </c>
      <c r="B928" s="619" t="s">
        <v>341</v>
      </c>
      <c r="C928" s="624"/>
      <c r="D928" s="625">
        <f>D929+D939</f>
        <v>10418.719999999999</v>
      </c>
      <c r="E928" s="481">
        <f t="shared" si="194"/>
        <v>5209.3599999999997</v>
      </c>
      <c r="F928" s="625">
        <f>F939+F929</f>
        <v>5526.7300000000005</v>
      </c>
      <c r="G928" s="625">
        <f>G929+G939</f>
        <v>15950</v>
      </c>
      <c r="H928" s="481">
        <f t="shared" si="188"/>
        <v>7975</v>
      </c>
      <c r="I928" s="625">
        <f>I929+I939</f>
        <v>14550</v>
      </c>
      <c r="J928" s="481">
        <f>J929+J939</f>
        <v>18746.98</v>
      </c>
      <c r="K928" s="481">
        <f t="shared" si="189"/>
        <v>128.8452233676976</v>
      </c>
      <c r="L928" s="535"/>
      <c r="M928" s="534"/>
      <c r="N928" s="8"/>
    </row>
    <row r="929" spans="1:16" x14ac:dyDescent="0.25">
      <c r="A929" s="14">
        <v>3</v>
      </c>
      <c r="B929" s="14" t="s">
        <v>2</v>
      </c>
      <c r="C929" s="208"/>
      <c r="D929" s="209">
        <f>D930</f>
        <v>8427.8799999999992</v>
      </c>
      <c r="E929" s="209">
        <f t="shared" si="194"/>
        <v>4213.9399999999996</v>
      </c>
      <c r="F929" s="129">
        <f>F930</f>
        <v>5526.7300000000005</v>
      </c>
      <c r="G929" s="129">
        <f>G930</f>
        <v>15950</v>
      </c>
      <c r="H929" s="129">
        <f t="shared" si="188"/>
        <v>7975</v>
      </c>
      <c r="I929" s="129">
        <f>I930</f>
        <v>13500</v>
      </c>
      <c r="J929" s="129">
        <f>J930</f>
        <v>17714.43</v>
      </c>
      <c r="K929" s="611">
        <f t="shared" si="189"/>
        <v>131.21800000000002</v>
      </c>
      <c r="L929" s="538"/>
      <c r="M929" s="537"/>
      <c r="N929" s="8"/>
    </row>
    <row r="930" spans="1:16" x14ac:dyDescent="0.25">
      <c r="A930" s="83">
        <v>32</v>
      </c>
      <c r="B930" s="83" t="s">
        <v>212</v>
      </c>
      <c r="C930" s="83"/>
      <c r="D930" s="198">
        <f>D931+D935</f>
        <v>8427.8799999999992</v>
      </c>
      <c r="E930" s="198">
        <f t="shared" si="194"/>
        <v>4213.9399999999996</v>
      </c>
      <c r="F930" s="198">
        <f>F931+F935</f>
        <v>5526.7300000000005</v>
      </c>
      <c r="G930" s="198">
        <f>G931+G935</f>
        <v>15950</v>
      </c>
      <c r="H930" s="198">
        <f t="shared" si="188"/>
        <v>7975</v>
      </c>
      <c r="I930" s="198">
        <f>I931+I935</f>
        <v>13500</v>
      </c>
      <c r="J930" s="198">
        <f>J931+J935</f>
        <v>17714.43</v>
      </c>
      <c r="K930" s="610">
        <f t="shared" si="189"/>
        <v>131.21800000000002</v>
      </c>
      <c r="L930" s="538"/>
      <c r="M930" s="537"/>
      <c r="N930" s="8"/>
    </row>
    <row r="931" spans="1:16" x14ac:dyDescent="0.25">
      <c r="A931" s="294">
        <v>322</v>
      </c>
      <c r="B931" s="294" t="s">
        <v>70</v>
      </c>
      <c r="C931" s="294"/>
      <c r="D931" s="298">
        <f>SUM(D932:D934)</f>
        <v>5972.5199999999995</v>
      </c>
      <c r="E931" s="276">
        <f t="shared" si="194"/>
        <v>2986.2599999999998</v>
      </c>
      <c r="F931" s="298">
        <f>SUM(F932:F934)</f>
        <v>2451.5</v>
      </c>
      <c r="G931" s="298">
        <f>SUM(G932:G934)</f>
        <v>12100</v>
      </c>
      <c r="H931" s="195">
        <f t="shared" si="188"/>
        <v>6050</v>
      </c>
      <c r="I931" s="298">
        <f>SUM(I932:I934)</f>
        <v>10400</v>
      </c>
      <c r="J931" s="298">
        <f>SUM(J932:J934)</f>
        <v>12010.51</v>
      </c>
      <c r="K931" s="612">
        <f t="shared" si="189"/>
        <v>115.48567307692308</v>
      </c>
      <c r="L931" s="7"/>
      <c r="M931" s="539"/>
      <c r="N931" s="8"/>
      <c r="P931" s="231"/>
    </row>
    <row r="932" spans="1:16" x14ac:dyDescent="0.25">
      <c r="A932" s="76">
        <v>3223</v>
      </c>
      <c r="B932" s="76" t="s">
        <v>73</v>
      </c>
      <c r="C932" s="81"/>
      <c r="D932" s="17"/>
      <c r="E932" s="236"/>
      <c r="F932" s="17">
        <v>0</v>
      </c>
      <c r="G932" s="17">
        <v>4600</v>
      </c>
      <c r="H932" s="236">
        <f t="shared" si="188"/>
        <v>2300</v>
      </c>
      <c r="I932" s="17">
        <v>6800</v>
      </c>
      <c r="J932" s="23">
        <v>6664.61</v>
      </c>
      <c r="K932" s="484">
        <f t="shared" si="189"/>
        <v>98.008970588235286</v>
      </c>
      <c r="L932" s="7"/>
      <c r="M932" s="539"/>
      <c r="N932" s="8"/>
    </row>
    <row r="933" spans="1:16" x14ac:dyDescent="0.25">
      <c r="A933" s="76">
        <v>3224</v>
      </c>
      <c r="B933" s="497" t="s">
        <v>308</v>
      </c>
      <c r="C933" s="81"/>
      <c r="D933" s="17">
        <v>1990.84</v>
      </c>
      <c r="E933" s="236">
        <f t="shared" si="194"/>
        <v>995.42</v>
      </c>
      <c r="F933" s="17">
        <v>2219.63</v>
      </c>
      <c r="G933" s="17">
        <v>1500</v>
      </c>
      <c r="H933" s="236">
        <f t="shared" si="188"/>
        <v>750</v>
      </c>
      <c r="I933" s="17">
        <v>2000</v>
      </c>
      <c r="J933" s="23">
        <v>1999.13</v>
      </c>
      <c r="K933" s="484">
        <f t="shared" si="189"/>
        <v>99.956500000000005</v>
      </c>
      <c r="L933" s="7"/>
      <c r="M933" s="539"/>
      <c r="N933" s="8"/>
    </row>
    <row r="934" spans="1:16" x14ac:dyDescent="0.25">
      <c r="A934" s="76">
        <v>3225</v>
      </c>
      <c r="B934" s="497" t="s">
        <v>373</v>
      </c>
      <c r="C934" s="81"/>
      <c r="D934" s="17">
        <v>3981.68</v>
      </c>
      <c r="E934" s="236">
        <f t="shared" si="194"/>
        <v>1990.84</v>
      </c>
      <c r="F934" s="17">
        <v>231.87</v>
      </c>
      <c r="G934" s="17">
        <v>6000</v>
      </c>
      <c r="H934" s="236">
        <f t="shared" si="188"/>
        <v>3000</v>
      </c>
      <c r="I934" s="17">
        <v>1600</v>
      </c>
      <c r="J934" s="23">
        <v>3346.77</v>
      </c>
      <c r="K934" s="484">
        <f t="shared" si="189"/>
        <v>209.173125</v>
      </c>
      <c r="L934" s="7"/>
      <c r="M934" s="539"/>
      <c r="N934" s="8"/>
    </row>
    <row r="935" spans="1:16" x14ac:dyDescent="0.25">
      <c r="A935" s="294">
        <v>323</v>
      </c>
      <c r="B935" s="294" t="s">
        <v>77</v>
      </c>
      <c r="C935" s="294"/>
      <c r="D935" s="298">
        <f>SUM(D936:D938)</f>
        <v>2455.36</v>
      </c>
      <c r="E935" s="276">
        <f t="shared" si="194"/>
        <v>1227.68</v>
      </c>
      <c r="F935" s="298">
        <f>SUM(F936:F938)</f>
        <v>3075.2300000000005</v>
      </c>
      <c r="G935" s="298">
        <f>SUM(G936:G938)</f>
        <v>3850</v>
      </c>
      <c r="H935" s="195">
        <f t="shared" si="188"/>
        <v>1925</v>
      </c>
      <c r="I935" s="298">
        <f>SUM(I936:I938)</f>
        <v>3100</v>
      </c>
      <c r="J935" s="298">
        <f>SUM(J936:J938)</f>
        <v>5703.92</v>
      </c>
      <c r="K935" s="612">
        <f t="shared" si="189"/>
        <v>183.99741935483871</v>
      </c>
      <c r="L935" s="7"/>
      <c r="M935" s="539"/>
      <c r="N935" s="8"/>
    </row>
    <row r="936" spans="1:16" x14ac:dyDescent="0.25">
      <c r="A936" s="76">
        <v>3232</v>
      </c>
      <c r="B936" s="76" t="s">
        <v>79</v>
      </c>
      <c r="C936" s="81"/>
      <c r="D936" s="17">
        <v>1128.1400000000001</v>
      </c>
      <c r="E936" s="236">
        <f t="shared" si="194"/>
        <v>564.07000000000005</v>
      </c>
      <c r="F936" s="17">
        <v>2590.5500000000002</v>
      </c>
      <c r="G936" s="17">
        <v>0</v>
      </c>
      <c r="H936" s="236">
        <f t="shared" si="188"/>
        <v>0</v>
      </c>
      <c r="I936" s="17">
        <v>2000</v>
      </c>
      <c r="J936" s="23">
        <v>2829.96</v>
      </c>
      <c r="K936" s="484">
        <f t="shared" si="189"/>
        <v>141.49800000000002</v>
      </c>
      <c r="L936" s="31"/>
      <c r="M936" s="532"/>
      <c r="N936" s="8"/>
    </row>
    <row r="937" spans="1:16" x14ac:dyDescent="0.25">
      <c r="A937" s="76">
        <v>3234</v>
      </c>
      <c r="B937" s="76" t="s">
        <v>81</v>
      </c>
      <c r="C937" s="81"/>
      <c r="D937" s="17">
        <v>464.53</v>
      </c>
      <c r="E937" s="236">
        <f t="shared" si="194"/>
        <v>232.26499999999999</v>
      </c>
      <c r="F937" s="17">
        <v>142.78</v>
      </c>
      <c r="G937" s="17">
        <v>600</v>
      </c>
      <c r="H937" s="236">
        <f t="shared" si="188"/>
        <v>300</v>
      </c>
      <c r="I937" s="17">
        <v>400</v>
      </c>
      <c r="J937" s="23">
        <v>2073.96</v>
      </c>
      <c r="K937" s="484">
        <f t="shared" si="189"/>
        <v>518.49</v>
      </c>
      <c r="L937" s="31"/>
      <c r="M937" s="532"/>
      <c r="N937" s="8"/>
    </row>
    <row r="938" spans="1:16" x14ac:dyDescent="0.25">
      <c r="A938" s="76">
        <v>3239</v>
      </c>
      <c r="B938" s="76" t="s">
        <v>86</v>
      </c>
      <c r="C938" s="81"/>
      <c r="D938" s="17">
        <v>862.69</v>
      </c>
      <c r="E938" s="236">
        <f t="shared" si="194"/>
        <v>431.34500000000003</v>
      </c>
      <c r="F938" s="17">
        <v>341.9</v>
      </c>
      <c r="G938" s="17">
        <v>3250</v>
      </c>
      <c r="H938" s="236">
        <f t="shared" si="188"/>
        <v>1625</v>
      </c>
      <c r="I938" s="17">
        <v>700</v>
      </c>
      <c r="J938" s="23">
        <v>800</v>
      </c>
      <c r="K938" s="484">
        <f t="shared" si="189"/>
        <v>114.28571428571428</v>
      </c>
      <c r="L938" s="31"/>
      <c r="M938" s="532"/>
      <c r="N938" s="8"/>
    </row>
    <row r="939" spans="1:16" ht="15" customHeight="1" x14ac:dyDescent="0.25">
      <c r="A939" s="14">
        <v>4</v>
      </c>
      <c r="B939" s="14" t="s">
        <v>217</v>
      </c>
      <c r="C939" s="208"/>
      <c r="D939" s="209">
        <f>SUM(D940)</f>
        <v>1990.84</v>
      </c>
      <c r="E939" s="209">
        <f t="shared" si="194"/>
        <v>995.42</v>
      </c>
      <c r="F939" s="129">
        <f>SUM(F940)</f>
        <v>0</v>
      </c>
      <c r="G939" s="129">
        <f>G940</f>
        <v>0</v>
      </c>
      <c r="H939" s="129">
        <f t="shared" si="188"/>
        <v>0</v>
      </c>
      <c r="I939" s="129">
        <f>I940</f>
        <v>1050</v>
      </c>
      <c r="J939" s="129">
        <f>J940</f>
        <v>1032.55</v>
      </c>
      <c r="K939" s="611">
        <f t="shared" si="189"/>
        <v>98.338095238095235</v>
      </c>
      <c r="L939" s="538"/>
      <c r="M939" s="537"/>
      <c r="N939" s="8"/>
    </row>
    <row r="940" spans="1:16" ht="18" x14ac:dyDescent="0.25">
      <c r="A940" s="83">
        <v>42</v>
      </c>
      <c r="B940" s="487" t="s">
        <v>222</v>
      </c>
      <c r="C940" s="83"/>
      <c r="D940" s="198">
        <f>SUM(D941)</f>
        <v>1990.84</v>
      </c>
      <c r="E940" s="198">
        <f t="shared" si="194"/>
        <v>995.42</v>
      </c>
      <c r="F940" s="198">
        <f>SUM(F941)</f>
        <v>0</v>
      </c>
      <c r="G940" s="198">
        <f>G941</f>
        <v>0</v>
      </c>
      <c r="H940" s="198">
        <f t="shared" si="188"/>
        <v>0</v>
      </c>
      <c r="I940" s="198">
        <f>I941</f>
        <v>1050</v>
      </c>
      <c r="J940" s="198">
        <f>J941</f>
        <v>1032.55</v>
      </c>
      <c r="K940" s="610">
        <f t="shared" si="189"/>
        <v>98.338095238095235</v>
      </c>
      <c r="L940" s="538"/>
      <c r="M940" s="537"/>
      <c r="N940" s="8"/>
    </row>
    <row r="941" spans="1:16" x14ac:dyDescent="0.25">
      <c r="A941" s="294">
        <v>422</v>
      </c>
      <c r="B941" s="294" t="s">
        <v>118</v>
      </c>
      <c r="C941" s="294"/>
      <c r="D941" s="298">
        <f>SUM(D943)</f>
        <v>1990.84</v>
      </c>
      <c r="E941" s="276">
        <f t="shared" si="194"/>
        <v>995.42</v>
      </c>
      <c r="F941" s="298">
        <f>SUM(F943)</f>
        <v>0</v>
      </c>
      <c r="G941" s="298">
        <f>SUM(G943:G943)</f>
        <v>0</v>
      </c>
      <c r="H941" s="195">
        <f t="shared" si="188"/>
        <v>0</v>
      </c>
      <c r="I941" s="298">
        <f>I942+I943</f>
        <v>1050</v>
      </c>
      <c r="J941" s="298">
        <f>J942+J943</f>
        <v>1032.55</v>
      </c>
      <c r="K941" s="612">
        <f t="shared" si="189"/>
        <v>98.338095238095235</v>
      </c>
      <c r="L941" s="7"/>
      <c r="M941" s="7"/>
      <c r="N941" s="8"/>
    </row>
    <row r="942" spans="1:16" x14ac:dyDescent="0.25">
      <c r="A942" s="460">
        <v>4223</v>
      </c>
      <c r="B942" s="460" t="s">
        <v>121</v>
      </c>
      <c r="C942" s="22"/>
      <c r="D942" s="23"/>
      <c r="E942" s="236"/>
      <c r="F942" s="23"/>
      <c r="G942" s="23"/>
      <c r="H942" s="236"/>
      <c r="I942" s="23">
        <v>600</v>
      </c>
      <c r="J942" s="23">
        <v>591.54999999999995</v>
      </c>
      <c r="K942" s="484">
        <f t="shared" si="189"/>
        <v>98.591666666666654</v>
      </c>
      <c r="L942" s="7"/>
      <c r="M942" s="7"/>
      <c r="N942" s="8"/>
    </row>
    <row r="943" spans="1:16" x14ac:dyDescent="0.25">
      <c r="A943" s="76">
        <v>4227</v>
      </c>
      <c r="B943" s="76" t="s">
        <v>123</v>
      </c>
      <c r="C943" s="81"/>
      <c r="D943" s="17">
        <v>1990.84</v>
      </c>
      <c r="E943" s="236">
        <f t="shared" si="194"/>
        <v>995.42</v>
      </c>
      <c r="F943" s="58">
        <v>0</v>
      </c>
      <c r="G943" s="58">
        <v>0</v>
      </c>
      <c r="H943" s="236">
        <f t="shared" si="188"/>
        <v>0</v>
      </c>
      <c r="I943" s="58">
        <v>450</v>
      </c>
      <c r="J943" s="23">
        <v>441</v>
      </c>
      <c r="K943" s="484">
        <f t="shared" si="189"/>
        <v>98</v>
      </c>
      <c r="L943" s="261"/>
      <c r="M943" s="532"/>
      <c r="N943" s="8"/>
    </row>
    <row r="944" spans="1:16" ht="30" customHeight="1" x14ac:dyDescent="0.25">
      <c r="A944" s="692"/>
      <c r="B944" s="692"/>
      <c r="C944" s="692"/>
      <c r="D944" s="692"/>
      <c r="E944" s="692"/>
      <c r="F944" s="692"/>
      <c r="G944" s="692"/>
      <c r="H944" s="692"/>
      <c r="I944" s="692"/>
      <c r="J944" s="692"/>
      <c r="K944" s="692"/>
      <c r="L944" s="693"/>
      <c r="M944" s="693"/>
      <c r="N944" s="8"/>
    </row>
    <row r="945" spans="1:14" ht="39.950000000000003" customHeight="1" x14ac:dyDescent="0.25">
      <c r="A945" s="491" t="s">
        <v>496</v>
      </c>
      <c r="B945" s="449" t="s">
        <v>210</v>
      </c>
      <c r="C945" s="443" t="s">
        <v>209</v>
      </c>
      <c r="D945" s="445" t="e">
        <f>D947</f>
        <v>#REF!</v>
      </c>
      <c r="E945" s="445" t="e">
        <f>D945/2</f>
        <v>#REF!</v>
      </c>
      <c r="F945" s="445" t="e">
        <f>F947</f>
        <v>#REF!</v>
      </c>
      <c r="G945" s="445" t="e">
        <f>G947</f>
        <v>#REF!</v>
      </c>
      <c r="H945" s="445" t="e">
        <f>G945/2</f>
        <v>#REF!</v>
      </c>
      <c r="I945" s="445">
        <f>I947</f>
        <v>24714</v>
      </c>
      <c r="J945" s="445">
        <f>J947</f>
        <v>23590.87</v>
      </c>
      <c r="K945" s="445">
        <f>J945/I945*100</f>
        <v>95.455490814922712</v>
      </c>
      <c r="L945" s="533"/>
      <c r="M945" s="534"/>
      <c r="N945" s="8"/>
    </row>
    <row r="946" spans="1:14" ht="30" customHeight="1" x14ac:dyDescent="0.25">
      <c r="A946" s="686"/>
      <c r="B946" s="687"/>
      <c r="C946" s="687"/>
      <c r="D946" s="687"/>
      <c r="E946" s="687"/>
      <c r="F946" s="687"/>
      <c r="G946" s="687"/>
      <c r="H946" s="687"/>
      <c r="I946" s="687"/>
      <c r="J946" s="687"/>
      <c r="K946" s="687"/>
      <c r="L946" s="688"/>
      <c r="M946" s="689"/>
      <c r="N946" s="88"/>
    </row>
    <row r="947" spans="1:14" ht="30" customHeight="1" x14ac:dyDescent="0.25">
      <c r="A947" s="446" t="s">
        <v>218</v>
      </c>
      <c r="B947" s="450" t="s">
        <v>280</v>
      </c>
      <c r="C947" s="446">
        <v>301</v>
      </c>
      <c r="D947" s="448" t="e">
        <f>D949+D969</f>
        <v>#REF!</v>
      </c>
      <c r="E947" s="448" t="e">
        <f>D947/2</f>
        <v>#REF!</v>
      </c>
      <c r="F947" s="448" t="e">
        <f>F949+#REF!+F969</f>
        <v>#REF!</v>
      </c>
      <c r="G947" s="448" t="e">
        <f>G949+#REF!+G969</f>
        <v>#REF!</v>
      </c>
      <c r="H947" s="448" t="e">
        <f>G947/2</f>
        <v>#REF!</v>
      </c>
      <c r="I947" s="448">
        <f>I949+I969</f>
        <v>24714</v>
      </c>
      <c r="J947" s="448">
        <f>J949+J969</f>
        <v>23590.87</v>
      </c>
      <c r="K947" s="448">
        <f>J947/I947*100</f>
        <v>95.455490814922712</v>
      </c>
      <c r="L947" s="533"/>
      <c r="M947" s="533"/>
      <c r="N947" s="88"/>
    </row>
    <row r="948" spans="1:14" ht="24" customHeight="1" x14ac:dyDescent="0.25">
      <c r="A948" s="686"/>
      <c r="B948" s="687"/>
      <c r="C948" s="687"/>
      <c r="D948" s="687"/>
      <c r="E948" s="687"/>
      <c r="F948" s="687"/>
      <c r="G948" s="687"/>
      <c r="H948" s="687"/>
      <c r="I948" s="687"/>
      <c r="J948" s="687"/>
      <c r="K948" s="687"/>
      <c r="L948" s="688"/>
      <c r="M948" s="689"/>
      <c r="N948" s="8"/>
    </row>
    <row r="949" spans="1:14" ht="30" customHeight="1" x14ac:dyDescent="0.25">
      <c r="A949" s="424" t="s">
        <v>281</v>
      </c>
      <c r="B949" s="431" t="s">
        <v>282</v>
      </c>
      <c r="C949" s="430" t="s">
        <v>281</v>
      </c>
      <c r="D949" s="426" t="e">
        <f>D950+D963+#REF!</f>
        <v>#REF!</v>
      </c>
      <c r="E949" s="426" t="e">
        <f>D949/2</f>
        <v>#REF!</v>
      </c>
      <c r="F949" s="426" t="e">
        <f>F950+F963</f>
        <v>#REF!</v>
      </c>
      <c r="G949" s="426" t="e">
        <f>G950+G963</f>
        <v>#REF!</v>
      </c>
      <c r="H949" s="426" t="e">
        <f>G949/2</f>
        <v>#REF!</v>
      </c>
      <c r="I949" s="426">
        <f>I950+I963</f>
        <v>13314</v>
      </c>
      <c r="J949" s="470">
        <f>J950+J963</f>
        <v>12191.21</v>
      </c>
      <c r="K949" s="470">
        <f>J949/I949*100</f>
        <v>91.566846928045663</v>
      </c>
      <c r="L949" s="533"/>
      <c r="M949" s="534"/>
      <c r="N949" s="101"/>
    </row>
    <row r="950" spans="1:14" ht="30" customHeight="1" x14ac:dyDescent="0.25">
      <c r="A950" s="607" t="s">
        <v>335</v>
      </c>
      <c r="B950" s="608" t="s">
        <v>342</v>
      </c>
      <c r="C950" s="624"/>
      <c r="D950" s="625" t="e">
        <f>D951</f>
        <v>#REF!</v>
      </c>
      <c r="E950" s="481" t="e">
        <f t="shared" ref="E950:E964" si="195">D950/2</f>
        <v>#REF!</v>
      </c>
      <c r="F950" s="625">
        <f>F951</f>
        <v>4703.3600000000006</v>
      </c>
      <c r="G950" s="625">
        <f>G951</f>
        <v>11000</v>
      </c>
      <c r="H950" s="481">
        <f t="shared" ref="H950:H964" si="196">G950/2</f>
        <v>5500</v>
      </c>
      <c r="I950" s="625">
        <f>I951</f>
        <v>13314</v>
      </c>
      <c r="J950" s="481">
        <f>J951</f>
        <v>12130.31</v>
      </c>
      <c r="K950" s="481">
        <f t="shared" ref="K950:K962" si="197">J950/I950*100</f>
        <v>91.109433678834307</v>
      </c>
      <c r="L950" s="535"/>
      <c r="M950" s="534"/>
      <c r="N950" s="8"/>
    </row>
    <row r="951" spans="1:14" x14ac:dyDescent="0.25">
      <c r="A951" s="14">
        <v>3</v>
      </c>
      <c r="B951" s="14" t="s">
        <v>2</v>
      </c>
      <c r="C951" s="208"/>
      <c r="D951" s="209" t="e">
        <f>D952+D959</f>
        <v>#REF!</v>
      </c>
      <c r="E951" s="209" t="e">
        <f t="shared" si="195"/>
        <v>#REF!</v>
      </c>
      <c r="F951" s="129">
        <f>F952+F959</f>
        <v>4703.3600000000006</v>
      </c>
      <c r="G951" s="129">
        <f>G952+G959</f>
        <v>11000</v>
      </c>
      <c r="H951" s="129">
        <f t="shared" si="196"/>
        <v>5500</v>
      </c>
      <c r="I951" s="129">
        <f>I952+I959</f>
        <v>13314</v>
      </c>
      <c r="J951" s="129">
        <f>J952+J959</f>
        <v>12130.31</v>
      </c>
      <c r="K951" s="611">
        <f t="shared" si="197"/>
        <v>91.109433678834307</v>
      </c>
      <c r="L951" s="538"/>
      <c r="M951" s="537"/>
      <c r="N951" s="89"/>
    </row>
    <row r="952" spans="1:14" x14ac:dyDescent="0.25">
      <c r="A952" s="83">
        <v>32</v>
      </c>
      <c r="B952" s="83" t="s">
        <v>212</v>
      </c>
      <c r="C952" s="83"/>
      <c r="D952" s="198" t="e">
        <f>D953+D955+#REF!</f>
        <v>#REF!</v>
      </c>
      <c r="E952" s="198" t="e">
        <f t="shared" si="195"/>
        <v>#REF!</v>
      </c>
      <c r="F952" s="198">
        <f>F953+F955</f>
        <v>4606.630000000001</v>
      </c>
      <c r="G952" s="198">
        <f>G953+G955</f>
        <v>10765</v>
      </c>
      <c r="H952" s="198">
        <f t="shared" si="196"/>
        <v>5382.5</v>
      </c>
      <c r="I952" s="198">
        <f>I953+I955</f>
        <v>12978</v>
      </c>
      <c r="J952" s="198">
        <f>J953+J955</f>
        <v>11839.91</v>
      </c>
      <c r="K952" s="610">
        <f t="shared" si="197"/>
        <v>91.230621051009393</v>
      </c>
      <c r="L952" s="538"/>
      <c r="M952" s="537"/>
      <c r="N952" s="8"/>
    </row>
    <row r="953" spans="1:14" x14ac:dyDescent="0.25">
      <c r="A953" s="294">
        <v>322</v>
      </c>
      <c r="B953" s="294" t="s">
        <v>70</v>
      </c>
      <c r="C953" s="294"/>
      <c r="D953" s="298">
        <f>SUM(D954:D954)</f>
        <v>504.05</v>
      </c>
      <c r="E953" s="276">
        <f t="shared" si="195"/>
        <v>252.02500000000001</v>
      </c>
      <c r="F953" s="298">
        <f>SUM(F954:F954)</f>
        <v>94.06</v>
      </c>
      <c r="G953" s="298">
        <f>SUM(G954:G954)</f>
        <v>300</v>
      </c>
      <c r="H953" s="219">
        <f t="shared" si="196"/>
        <v>150</v>
      </c>
      <c r="I953" s="298">
        <f>I954</f>
        <v>130</v>
      </c>
      <c r="J953" s="298">
        <f>J954</f>
        <v>149.68</v>
      </c>
      <c r="K953" s="612">
        <f t="shared" si="197"/>
        <v>115.13846153846154</v>
      </c>
      <c r="L953" s="7"/>
      <c r="M953" s="539"/>
      <c r="N953" s="8"/>
    </row>
    <row r="954" spans="1:14" x14ac:dyDescent="0.25">
      <c r="A954" s="76">
        <v>3221</v>
      </c>
      <c r="B954" s="76" t="s">
        <v>71</v>
      </c>
      <c r="C954" s="81"/>
      <c r="D954" s="17">
        <v>504.05</v>
      </c>
      <c r="E954" s="236">
        <f t="shared" si="195"/>
        <v>252.02500000000001</v>
      </c>
      <c r="F954" s="17">
        <v>94.06</v>
      </c>
      <c r="G954" s="17">
        <v>300</v>
      </c>
      <c r="H954" s="236">
        <f t="shared" si="196"/>
        <v>150</v>
      </c>
      <c r="I954" s="17">
        <v>130</v>
      </c>
      <c r="J954" s="17">
        <v>149.68</v>
      </c>
      <c r="K954" s="484">
        <f t="shared" si="197"/>
        <v>115.13846153846154</v>
      </c>
      <c r="L954" s="7"/>
      <c r="M954" s="539"/>
      <c r="N954" s="8"/>
    </row>
    <row r="955" spans="1:14" x14ac:dyDescent="0.25">
      <c r="A955" s="294">
        <v>323</v>
      </c>
      <c r="B955" s="294" t="s">
        <v>77</v>
      </c>
      <c r="C955" s="294"/>
      <c r="D955" s="298">
        <f>SUM(D956:D957)</f>
        <v>10244.870000000001</v>
      </c>
      <c r="E955" s="276">
        <f t="shared" si="195"/>
        <v>5122.4350000000004</v>
      </c>
      <c r="F955" s="298">
        <f>SUM(F956:F957)</f>
        <v>4512.5700000000006</v>
      </c>
      <c r="G955" s="298">
        <f>SUM(G956:G957)</f>
        <v>10465</v>
      </c>
      <c r="H955" s="219">
        <f t="shared" si="196"/>
        <v>5232.5</v>
      </c>
      <c r="I955" s="298">
        <f>SUM(I956:I958)</f>
        <v>12848</v>
      </c>
      <c r="J955" s="298">
        <f>SUM(J956:J958)</f>
        <v>11690.23</v>
      </c>
      <c r="K955" s="612">
        <f t="shared" si="197"/>
        <v>90.988714196762146</v>
      </c>
      <c r="L955" s="7"/>
      <c r="M955" s="539"/>
      <c r="N955" s="8"/>
    </row>
    <row r="956" spans="1:14" x14ac:dyDescent="0.25">
      <c r="A956" s="76">
        <v>3231</v>
      </c>
      <c r="B956" s="76" t="s">
        <v>78</v>
      </c>
      <c r="C956" s="81"/>
      <c r="D956" s="17">
        <v>715.37</v>
      </c>
      <c r="E956" s="236">
        <f t="shared" si="195"/>
        <v>357.685</v>
      </c>
      <c r="F956" s="17">
        <v>272.01</v>
      </c>
      <c r="G956" s="17">
        <v>600</v>
      </c>
      <c r="H956" s="236">
        <f t="shared" si="196"/>
        <v>300</v>
      </c>
      <c r="I956" s="17">
        <v>620</v>
      </c>
      <c r="J956" s="17">
        <v>546.82000000000005</v>
      </c>
      <c r="K956" s="484">
        <f t="shared" si="197"/>
        <v>88.196774193548393</v>
      </c>
      <c r="L956" s="7"/>
      <c r="M956" s="539"/>
      <c r="N956" s="8"/>
    </row>
    <row r="957" spans="1:14" x14ac:dyDescent="0.25">
      <c r="A957" s="76">
        <v>3237</v>
      </c>
      <c r="B957" s="76" t="s">
        <v>84</v>
      </c>
      <c r="C957" s="81"/>
      <c r="D957" s="17">
        <v>9529.5</v>
      </c>
      <c r="E957" s="236">
        <f t="shared" si="195"/>
        <v>4764.75</v>
      </c>
      <c r="F957" s="17">
        <v>4240.5600000000004</v>
      </c>
      <c r="G957" s="17">
        <v>9865</v>
      </c>
      <c r="H957" s="236">
        <f t="shared" si="196"/>
        <v>4932.5</v>
      </c>
      <c r="I957" s="17">
        <v>12103</v>
      </c>
      <c r="J957" s="17">
        <v>11143.41</v>
      </c>
      <c r="K957" s="484">
        <f t="shared" si="197"/>
        <v>92.071469883499958</v>
      </c>
      <c r="L957" s="7"/>
      <c r="M957" s="539"/>
      <c r="N957" s="8"/>
    </row>
    <row r="958" spans="1:14" x14ac:dyDescent="0.25">
      <c r="A958" s="76">
        <v>3238</v>
      </c>
      <c r="B958" s="76" t="s">
        <v>85</v>
      </c>
      <c r="C958" s="81"/>
      <c r="D958" s="17"/>
      <c r="E958" s="236"/>
      <c r="F958" s="17"/>
      <c r="G958" s="17"/>
      <c r="H958" s="236"/>
      <c r="I958" s="17">
        <v>125</v>
      </c>
      <c r="J958" s="17">
        <v>0</v>
      </c>
      <c r="K958" s="484">
        <f t="shared" si="197"/>
        <v>0</v>
      </c>
      <c r="L958" s="31"/>
      <c r="M958" s="532"/>
      <c r="N958" s="8"/>
    </row>
    <row r="959" spans="1:14" x14ac:dyDescent="0.25">
      <c r="A959" s="83">
        <v>34</v>
      </c>
      <c r="B959" s="83" t="s">
        <v>213</v>
      </c>
      <c r="C959" s="83"/>
      <c r="D959" s="198">
        <f>D960</f>
        <v>398.2</v>
      </c>
      <c r="E959" s="198">
        <f t="shared" si="195"/>
        <v>199.1</v>
      </c>
      <c r="F959" s="198">
        <f>F960</f>
        <v>96.73</v>
      </c>
      <c r="G959" s="198">
        <f>G960</f>
        <v>235</v>
      </c>
      <c r="H959" s="198">
        <f t="shared" si="196"/>
        <v>117.5</v>
      </c>
      <c r="I959" s="198">
        <f>I960</f>
        <v>336</v>
      </c>
      <c r="J959" s="198">
        <f>J960</f>
        <v>290.39999999999998</v>
      </c>
      <c r="K959" s="610">
        <f t="shared" si="197"/>
        <v>86.428571428571416</v>
      </c>
      <c r="L959" s="538"/>
      <c r="M959" s="537"/>
      <c r="N959" s="8"/>
    </row>
    <row r="960" spans="1:14" x14ac:dyDescent="0.25">
      <c r="A960" s="294">
        <v>343</v>
      </c>
      <c r="B960" s="294" t="s">
        <v>95</v>
      </c>
      <c r="C960" s="294"/>
      <c r="D960" s="298">
        <f>SUM(D961:D962)</f>
        <v>398.2</v>
      </c>
      <c r="E960" s="276">
        <f t="shared" si="195"/>
        <v>199.1</v>
      </c>
      <c r="F960" s="298">
        <f>SUM(F961:F962)</f>
        <v>96.73</v>
      </c>
      <c r="G960" s="298">
        <f>SUM(G961:G962)</f>
        <v>235</v>
      </c>
      <c r="H960" s="219">
        <f t="shared" si="196"/>
        <v>117.5</v>
      </c>
      <c r="I960" s="298">
        <f>I961+I962</f>
        <v>336</v>
      </c>
      <c r="J960" s="298">
        <f>J961+J962</f>
        <v>290.39999999999998</v>
      </c>
      <c r="K960" s="612">
        <f t="shared" si="197"/>
        <v>86.428571428571416</v>
      </c>
      <c r="L960" s="7"/>
      <c r="M960" s="539"/>
      <c r="N960" s="8"/>
    </row>
    <row r="961" spans="1:15" x14ac:dyDescent="0.25">
      <c r="A961" s="76">
        <v>3431</v>
      </c>
      <c r="B961" s="76" t="s">
        <v>96</v>
      </c>
      <c r="C961" s="81"/>
      <c r="D961" s="17">
        <v>265.45999999999998</v>
      </c>
      <c r="E961" s="236">
        <f t="shared" si="195"/>
        <v>132.72999999999999</v>
      </c>
      <c r="F961" s="17">
        <v>96.73</v>
      </c>
      <c r="G961" s="17">
        <v>235</v>
      </c>
      <c r="H961" s="236">
        <f t="shared" si="196"/>
        <v>117.5</v>
      </c>
      <c r="I961" s="17">
        <v>311</v>
      </c>
      <c r="J961" s="17">
        <v>290.39999999999998</v>
      </c>
      <c r="K961" s="484">
        <f t="shared" si="197"/>
        <v>93.376205787781345</v>
      </c>
      <c r="L961" s="7"/>
      <c r="M961" s="539"/>
      <c r="N961" s="8"/>
    </row>
    <row r="962" spans="1:15" x14ac:dyDescent="0.25">
      <c r="A962" s="76">
        <v>3434</v>
      </c>
      <c r="B962" s="90" t="s">
        <v>376</v>
      </c>
      <c r="C962" s="25"/>
      <c r="D962" s="90">
        <v>132.74</v>
      </c>
      <c r="E962" s="236">
        <f t="shared" si="195"/>
        <v>66.37</v>
      </c>
      <c r="F962" s="128">
        <v>0</v>
      </c>
      <c r="G962" s="128">
        <v>0</v>
      </c>
      <c r="H962" s="236">
        <f t="shared" si="196"/>
        <v>0</v>
      </c>
      <c r="I962" s="128">
        <v>25</v>
      </c>
      <c r="J962" s="17">
        <v>0</v>
      </c>
      <c r="K962" s="484">
        <f t="shared" si="197"/>
        <v>0</v>
      </c>
      <c r="L962" s="546"/>
      <c r="M962" s="539"/>
      <c r="N962" s="8"/>
    </row>
    <row r="963" spans="1:15" ht="30" customHeight="1" x14ac:dyDescent="0.25">
      <c r="A963" s="618" t="s">
        <v>345</v>
      </c>
      <c r="B963" s="619" t="s">
        <v>346</v>
      </c>
      <c r="C963" s="624"/>
      <c r="D963" s="625" t="e">
        <f>D964</f>
        <v>#REF!</v>
      </c>
      <c r="E963" s="481" t="e">
        <f t="shared" si="195"/>
        <v>#REF!</v>
      </c>
      <c r="F963" s="625" t="e">
        <f>F964</f>
        <v>#REF!</v>
      </c>
      <c r="G963" s="625" t="e">
        <f>G964</f>
        <v>#REF!</v>
      </c>
      <c r="H963" s="481" t="e">
        <f t="shared" si="196"/>
        <v>#REF!</v>
      </c>
      <c r="I963" s="625">
        <v>0</v>
      </c>
      <c r="J963" s="481">
        <f>J964</f>
        <v>60.9</v>
      </c>
      <c r="K963" s="481">
        <v>0</v>
      </c>
      <c r="L963" s="535"/>
      <c r="M963" s="534"/>
      <c r="N963" s="8"/>
      <c r="O963" s="87"/>
    </row>
    <row r="964" spans="1:15" x14ac:dyDescent="0.25">
      <c r="A964" s="14">
        <v>3</v>
      </c>
      <c r="B964" s="14" t="s">
        <v>2</v>
      </c>
      <c r="C964" s="208"/>
      <c r="D964" s="209" t="e">
        <f>SUM(#REF!)</f>
        <v>#REF!</v>
      </c>
      <c r="E964" s="209" t="e">
        <f t="shared" si="195"/>
        <v>#REF!</v>
      </c>
      <c r="F964" s="129" t="e">
        <f>#REF!</f>
        <v>#REF!</v>
      </c>
      <c r="G964" s="129" t="e">
        <f>#REF!</f>
        <v>#REF!</v>
      </c>
      <c r="H964" s="129" t="e">
        <f t="shared" si="196"/>
        <v>#REF!</v>
      </c>
      <c r="I964" s="129">
        <v>0</v>
      </c>
      <c r="J964" s="129">
        <f>J965</f>
        <v>60.9</v>
      </c>
      <c r="K964" s="611">
        <v>0</v>
      </c>
      <c r="L964" s="538"/>
      <c r="M964" s="537"/>
      <c r="N964" s="8"/>
    </row>
    <row r="965" spans="1:15" x14ac:dyDescent="0.25">
      <c r="A965" s="83">
        <v>32</v>
      </c>
      <c r="B965" s="83" t="s">
        <v>212</v>
      </c>
      <c r="C965" s="208"/>
      <c r="D965" s="209"/>
      <c r="E965" s="209"/>
      <c r="F965" s="129"/>
      <c r="G965" s="129"/>
      <c r="H965" s="129"/>
      <c r="I965" s="198">
        <f>I966</f>
        <v>0</v>
      </c>
      <c r="J965" s="198">
        <f>J966</f>
        <v>60.9</v>
      </c>
      <c r="K965" s="610">
        <v>0</v>
      </c>
      <c r="L965" s="538"/>
      <c r="M965" s="537"/>
      <c r="N965" s="8"/>
    </row>
    <row r="966" spans="1:15" x14ac:dyDescent="0.25">
      <c r="A966" s="294">
        <v>322</v>
      </c>
      <c r="B966" s="294" t="s">
        <v>70</v>
      </c>
      <c r="C966" s="208"/>
      <c r="D966" s="209"/>
      <c r="E966" s="209"/>
      <c r="F966" s="129"/>
      <c r="G966" s="129"/>
      <c r="H966" s="129"/>
      <c r="I966" s="219">
        <f>I967</f>
        <v>0</v>
      </c>
      <c r="J966" s="219">
        <f>J967</f>
        <v>60.9</v>
      </c>
      <c r="K966" s="612">
        <v>0</v>
      </c>
      <c r="L966" s="538"/>
      <c r="M966" s="537"/>
      <c r="N966" s="8"/>
    </row>
    <row r="967" spans="1:15" x14ac:dyDescent="0.25">
      <c r="A967" s="76">
        <v>3221</v>
      </c>
      <c r="B967" s="76" t="s">
        <v>71</v>
      </c>
      <c r="C967" s="208"/>
      <c r="D967" s="209"/>
      <c r="E967" s="209"/>
      <c r="F967" s="129"/>
      <c r="G967" s="129"/>
      <c r="H967" s="129"/>
      <c r="I967" s="271">
        <v>0</v>
      </c>
      <c r="J967" s="271">
        <v>60.9</v>
      </c>
      <c r="K967" s="484">
        <v>0</v>
      </c>
      <c r="L967" s="538"/>
      <c r="M967" s="537"/>
      <c r="N967" s="8"/>
    </row>
    <row r="968" spans="1:15" ht="24" customHeight="1" x14ac:dyDescent="0.25">
      <c r="A968" s="645"/>
      <c r="B968" s="646"/>
      <c r="C968" s="646"/>
      <c r="D968" s="646"/>
      <c r="E968" s="646"/>
      <c r="F968" s="646"/>
      <c r="G968" s="646"/>
      <c r="H968" s="646"/>
      <c r="I968" s="646"/>
      <c r="J968" s="646"/>
      <c r="K968" s="646"/>
      <c r="L968" s="647"/>
      <c r="M968" s="648"/>
      <c r="N968" s="8"/>
    </row>
    <row r="969" spans="1:15" ht="30" customHeight="1" x14ac:dyDescent="0.25">
      <c r="A969" s="442" t="s">
        <v>283</v>
      </c>
      <c r="B969" s="635" t="s">
        <v>284</v>
      </c>
      <c r="C969" s="636" t="s">
        <v>283</v>
      </c>
      <c r="D969" s="470">
        <f>D970+D975</f>
        <v>4645.3</v>
      </c>
      <c r="E969" s="470">
        <f>D969/2</f>
        <v>2322.65</v>
      </c>
      <c r="F969" s="470">
        <f>F976</f>
        <v>1096.1099999999999</v>
      </c>
      <c r="G969" s="470" t="e">
        <f>G970+G975+#REF!</f>
        <v>#REF!</v>
      </c>
      <c r="H969" s="470" t="e">
        <f>G969/2</f>
        <v>#REF!</v>
      </c>
      <c r="I969" s="470">
        <f>I970+I975</f>
        <v>11400</v>
      </c>
      <c r="J969" s="470">
        <f>J970+J975</f>
        <v>11399.66</v>
      </c>
      <c r="K969" s="470">
        <f>J969/I969*100</f>
        <v>99.997017543859641</v>
      </c>
      <c r="L969" s="533"/>
      <c r="M969" s="533"/>
      <c r="N969" s="8"/>
    </row>
    <row r="970" spans="1:15" ht="30" customHeight="1" x14ac:dyDescent="0.25">
      <c r="A970" s="607" t="s">
        <v>335</v>
      </c>
      <c r="B970" s="608" t="s">
        <v>342</v>
      </c>
      <c r="C970" s="624"/>
      <c r="D970" s="625">
        <f>D971</f>
        <v>663.6</v>
      </c>
      <c r="E970" s="481">
        <f t="shared" ref="E970:E979" si="198">D970/2</f>
        <v>331.8</v>
      </c>
      <c r="F970" s="625">
        <f>F971</f>
        <v>0</v>
      </c>
      <c r="G970" s="625">
        <f>G971</f>
        <v>700</v>
      </c>
      <c r="H970" s="481">
        <f t="shared" ref="H970:H979" si="199">G970/2</f>
        <v>350</v>
      </c>
      <c r="I970" s="625">
        <f t="shared" ref="I970:J973" si="200">I971</f>
        <v>900</v>
      </c>
      <c r="J970" s="481">
        <f t="shared" si="200"/>
        <v>899.95</v>
      </c>
      <c r="K970" s="481">
        <f t="shared" ref="K970:K979" si="201">J970/I970*100</f>
        <v>99.994444444444454</v>
      </c>
      <c r="L970" s="535"/>
      <c r="M970" s="534"/>
      <c r="N970" s="8"/>
    </row>
    <row r="971" spans="1:15" x14ac:dyDescent="0.25">
      <c r="A971" s="14">
        <v>4</v>
      </c>
      <c r="B971" s="14" t="s">
        <v>217</v>
      </c>
      <c r="C971" s="208"/>
      <c r="D971" s="209">
        <f>SUM(D972)</f>
        <v>663.6</v>
      </c>
      <c r="E971" s="209">
        <f t="shared" si="198"/>
        <v>331.8</v>
      </c>
      <c r="F971" s="129">
        <f>SUM(F972)</f>
        <v>0</v>
      </c>
      <c r="G971" s="129">
        <f>SUM(G972)</f>
        <v>700</v>
      </c>
      <c r="H971" s="129">
        <f t="shared" si="199"/>
        <v>350</v>
      </c>
      <c r="I971" s="129">
        <f t="shared" si="200"/>
        <v>900</v>
      </c>
      <c r="J971" s="129">
        <f t="shared" si="200"/>
        <v>899.95</v>
      </c>
      <c r="K971" s="611">
        <f t="shared" si="201"/>
        <v>99.994444444444454</v>
      </c>
      <c r="L971" s="538"/>
      <c r="M971" s="537"/>
      <c r="N971" s="8"/>
    </row>
    <row r="972" spans="1:15" x14ac:dyDescent="0.25">
      <c r="A972" s="83">
        <v>42</v>
      </c>
      <c r="B972" s="55" t="s">
        <v>379</v>
      </c>
      <c r="C972" s="83"/>
      <c r="D972" s="198">
        <f>SUM(D973)</f>
        <v>663.6</v>
      </c>
      <c r="E972" s="198">
        <f t="shared" si="198"/>
        <v>331.8</v>
      </c>
      <c r="F972" s="198">
        <f>SUM(F973)</f>
        <v>0</v>
      </c>
      <c r="G972" s="198">
        <f>G973</f>
        <v>700</v>
      </c>
      <c r="H972" s="198">
        <f t="shared" si="199"/>
        <v>350</v>
      </c>
      <c r="I972" s="198">
        <f t="shared" si="200"/>
        <v>900</v>
      </c>
      <c r="J972" s="198">
        <f t="shared" si="200"/>
        <v>899.95</v>
      </c>
      <c r="K972" s="610">
        <f t="shared" si="201"/>
        <v>99.994444444444454</v>
      </c>
      <c r="L972" s="538"/>
      <c r="M972" s="537"/>
      <c r="N972" s="8"/>
    </row>
    <row r="973" spans="1:15" x14ac:dyDescent="0.25">
      <c r="A973" s="294">
        <v>424</v>
      </c>
      <c r="B973" s="294" t="s">
        <v>285</v>
      </c>
      <c r="C973" s="294"/>
      <c r="D973" s="298">
        <f>SUM(D974)</f>
        <v>663.6</v>
      </c>
      <c r="E973" s="276">
        <f t="shared" si="198"/>
        <v>331.8</v>
      </c>
      <c r="F973" s="298">
        <f>SUM(F974)</f>
        <v>0</v>
      </c>
      <c r="G973" s="298">
        <f>G974</f>
        <v>700</v>
      </c>
      <c r="H973" s="195">
        <f t="shared" si="199"/>
        <v>350</v>
      </c>
      <c r="I973" s="298">
        <f t="shared" si="200"/>
        <v>900</v>
      </c>
      <c r="J973" s="298">
        <f t="shared" si="200"/>
        <v>899.95</v>
      </c>
      <c r="K973" s="612">
        <f t="shared" si="201"/>
        <v>99.994444444444454</v>
      </c>
      <c r="L973" s="7"/>
      <c r="M973" s="539"/>
      <c r="N973" s="8"/>
    </row>
    <row r="974" spans="1:15" x14ac:dyDescent="0.25">
      <c r="A974" s="76">
        <v>4241</v>
      </c>
      <c r="B974" s="76" t="s">
        <v>126</v>
      </c>
      <c r="C974" s="81"/>
      <c r="D974" s="17">
        <v>663.6</v>
      </c>
      <c r="E974" s="236">
        <f t="shared" si="198"/>
        <v>331.8</v>
      </c>
      <c r="F974" s="17">
        <v>0</v>
      </c>
      <c r="G974" s="17">
        <v>700</v>
      </c>
      <c r="H974" s="236">
        <f t="shared" si="199"/>
        <v>350</v>
      </c>
      <c r="I974" s="17">
        <v>900</v>
      </c>
      <c r="J974" s="17">
        <v>899.95</v>
      </c>
      <c r="K974" s="484">
        <f t="shared" si="201"/>
        <v>99.994444444444454</v>
      </c>
      <c r="L974" s="7"/>
      <c r="M974" s="539"/>
      <c r="N974" s="8"/>
    </row>
    <row r="975" spans="1:15" ht="30" customHeight="1" x14ac:dyDescent="0.25">
      <c r="A975" s="607" t="s">
        <v>337</v>
      </c>
      <c r="B975" s="608" t="s">
        <v>340</v>
      </c>
      <c r="C975" s="624"/>
      <c r="D975" s="625">
        <f>D976</f>
        <v>3981.7</v>
      </c>
      <c r="E975" s="481">
        <f t="shared" si="198"/>
        <v>1990.85</v>
      </c>
      <c r="F975" s="625">
        <f>F976</f>
        <v>1096.1099999999999</v>
      </c>
      <c r="G975" s="625">
        <f>G976</f>
        <v>5200</v>
      </c>
      <c r="H975" s="481">
        <f t="shared" si="199"/>
        <v>2600</v>
      </c>
      <c r="I975" s="625">
        <f t="shared" ref="I975:J978" si="202">I976</f>
        <v>10500</v>
      </c>
      <c r="J975" s="481">
        <f t="shared" si="202"/>
        <v>10499.71</v>
      </c>
      <c r="K975" s="481">
        <f t="shared" si="201"/>
        <v>99.997238095238089</v>
      </c>
      <c r="L975" s="535"/>
      <c r="M975" s="534"/>
      <c r="N975" s="8"/>
    </row>
    <row r="976" spans="1:15" x14ac:dyDescent="0.25">
      <c r="A976" s="14">
        <v>4</v>
      </c>
      <c r="B976" s="14" t="s">
        <v>217</v>
      </c>
      <c r="C976" s="208"/>
      <c r="D976" s="209">
        <f>D977</f>
        <v>3981.7</v>
      </c>
      <c r="E976" s="209">
        <f t="shared" si="198"/>
        <v>1990.85</v>
      </c>
      <c r="F976" s="129">
        <f>F977</f>
        <v>1096.1099999999999</v>
      </c>
      <c r="G976" s="129">
        <f>G977</f>
        <v>5200</v>
      </c>
      <c r="H976" s="129">
        <f t="shared" si="199"/>
        <v>2600</v>
      </c>
      <c r="I976" s="129">
        <f t="shared" si="202"/>
        <v>10500</v>
      </c>
      <c r="J976" s="129">
        <f t="shared" si="202"/>
        <v>10499.71</v>
      </c>
      <c r="K976" s="611">
        <f t="shared" si="201"/>
        <v>99.997238095238089</v>
      </c>
      <c r="L976" s="538"/>
      <c r="M976" s="537"/>
      <c r="N976" s="8"/>
    </row>
    <row r="977" spans="1:21" x14ac:dyDescent="0.25">
      <c r="A977" s="83">
        <v>42</v>
      </c>
      <c r="B977" s="55" t="s">
        <v>379</v>
      </c>
      <c r="C977" s="83"/>
      <c r="D977" s="198">
        <f>SUM(D978)</f>
        <v>3981.7</v>
      </c>
      <c r="E977" s="198">
        <f t="shared" si="198"/>
        <v>1990.85</v>
      </c>
      <c r="F977" s="198">
        <f>SUM(F978)</f>
        <v>1096.1099999999999</v>
      </c>
      <c r="G977" s="198">
        <f>G978</f>
        <v>5200</v>
      </c>
      <c r="H977" s="124">
        <f t="shared" si="199"/>
        <v>2600</v>
      </c>
      <c r="I977" s="198">
        <f t="shared" si="202"/>
        <v>10500</v>
      </c>
      <c r="J977" s="198">
        <f t="shared" si="202"/>
        <v>10499.71</v>
      </c>
      <c r="K977" s="610">
        <f t="shared" si="201"/>
        <v>99.997238095238089</v>
      </c>
      <c r="L977" s="538"/>
      <c r="M977" s="537"/>
      <c r="N977" s="100"/>
      <c r="O977" s="87"/>
      <c r="P977" s="87"/>
      <c r="Q977" s="87"/>
    </row>
    <row r="978" spans="1:21" x14ac:dyDescent="0.25">
      <c r="A978" s="294">
        <v>424</v>
      </c>
      <c r="B978" s="294" t="s">
        <v>285</v>
      </c>
      <c r="C978" s="294"/>
      <c r="D978" s="298">
        <f>SUM(D979)</f>
        <v>3981.7</v>
      </c>
      <c r="E978" s="276">
        <f t="shared" si="198"/>
        <v>1990.85</v>
      </c>
      <c r="F978" s="298">
        <f>SUM(F979)</f>
        <v>1096.1099999999999</v>
      </c>
      <c r="G978" s="298">
        <f>G979</f>
        <v>5200</v>
      </c>
      <c r="H978" s="195">
        <f t="shared" si="199"/>
        <v>2600</v>
      </c>
      <c r="I978" s="298">
        <f t="shared" si="202"/>
        <v>10500</v>
      </c>
      <c r="J978" s="298">
        <f t="shared" si="202"/>
        <v>10499.71</v>
      </c>
      <c r="K978" s="612">
        <f t="shared" si="201"/>
        <v>99.997238095238089</v>
      </c>
      <c r="L978" s="7"/>
      <c r="M978" s="539"/>
      <c r="N978" s="102"/>
      <c r="O978" s="87"/>
      <c r="P978" s="87"/>
      <c r="Q978" s="87"/>
    </row>
    <row r="979" spans="1:21" x14ac:dyDescent="0.25">
      <c r="A979" s="76">
        <v>4241</v>
      </c>
      <c r="B979" s="76" t="s">
        <v>126</v>
      </c>
      <c r="C979" s="81"/>
      <c r="D979" s="17">
        <v>3981.7</v>
      </c>
      <c r="E979" s="236">
        <f t="shared" si="198"/>
        <v>1990.85</v>
      </c>
      <c r="F979" s="17">
        <v>1096.1099999999999</v>
      </c>
      <c r="G979" s="17">
        <v>5200</v>
      </c>
      <c r="H979" s="236">
        <f t="shared" si="199"/>
        <v>2600</v>
      </c>
      <c r="I979" s="17">
        <v>10500</v>
      </c>
      <c r="J979" s="17">
        <v>10499.71</v>
      </c>
      <c r="K979" s="484">
        <f t="shared" si="201"/>
        <v>99.997238095238089</v>
      </c>
      <c r="L979" s="31"/>
      <c r="M979" s="532"/>
      <c r="N979" s="244"/>
      <c r="O979" s="321"/>
      <c r="P979" s="337"/>
      <c r="Q979" s="321"/>
      <c r="R979" s="251"/>
      <c r="S979" s="323"/>
      <c r="T979" s="251"/>
      <c r="U979" s="323"/>
    </row>
    <row r="980" spans="1:21" x14ac:dyDescent="0.25">
      <c r="N980" s="2"/>
      <c r="O980" s="321"/>
      <c r="P980" s="337"/>
      <c r="Q980" s="321"/>
      <c r="R980" s="251"/>
      <c r="S980" s="322"/>
      <c r="T980" s="251"/>
      <c r="U980" s="322"/>
    </row>
    <row r="981" spans="1:21" x14ac:dyDescent="0.25">
      <c r="A981" s="671" t="s">
        <v>315</v>
      </c>
      <c r="B981" s="671"/>
      <c r="C981" s="671"/>
      <c r="D981" s="671"/>
      <c r="E981" s="671"/>
      <c r="F981" s="671"/>
      <c r="G981" s="671"/>
      <c r="H981" s="671"/>
      <c r="I981" s="671"/>
      <c r="J981" s="671"/>
      <c r="K981" s="671"/>
      <c r="L981" s="671"/>
      <c r="M981" s="671"/>
      <c r="O981" s="321"/>
      <c r="P981" s="337"/>
      <c r="Q981" s="321"/>
      <c r="R981" s="251"/>
      <c r="S981" s="322"/>
      <c r="T981" s="251"/>
      <c r="U981" s="322"/>
    </row>
    <row r="982" spans="1:21" x14ac:dyDescent="0.25">
      <c r="A982" s="672"/>
      <c r="B982" s="672"/>
      <c r="C982" s="672"/>
      <c r="D982" s="672"/>
      <c r="E982" s="672"/>
      <c r="F982" s="672"/>
      <c r="G982" s="672"/>
      <c r="H982" s="672"/>
      <c r="I982" s="672"/>
      <c r="J982" s="672"/>
      <c r="K982" s="672"/>
      <c r="L982" s="672"/>
      <c r="M982" s="672"/>
      <c r="O982" s="321"/>
      <c r="P982" s="337"/>
      <c r="Q982" s="321"/>
      <c r="R982" s="251"/>
      <c r="S982" s="323"/>
      <c r="T982" s="251"/>
      <c r="U982" s="323"/>
    </row>
    <row r="983" spans="1:21" x14ac:dyDescent="0.25">
      <c r="A983" s="366" t="s">
        <v>523</v>
      </c>
      <c r="B983" s="87"/>
      <c r="C983" s="87"/>
      <c r="D983" s="87"/>
      <c r="E983" s="641"/>
      <c r="F983" s="641"/>
      <c r="G983" s="641"/>
      <c r="H983" s="641"/>
      <c r="I983" s="641"/>
      <c r="J983" s="641"/>
      <c r="K983" s="641"/>
      <c r="L983" s="641"/>
      <c r="O983" s="324"/>
      <c r="P983" s="337"/>
      <c r="Q983" s="337"/>
      <c r="R983" s="251"/>
      <c r="S983" s="323"/>
      <c r="T983" s="251"/>
      <c r="U983" s="323"/>
    </row>
    <row r="984" spans="1:21" x14ac:dyDescent="0.25">
      <c r="A984" s="368" t="s">
        <v>435</v>
      </c>
      <c r="B984" s="641"/>
      <c r="C984" s="641"/>
      <c r="D984" s="641"/>
      <c r="E984" s="641"/>
      <c r="F984" s="87"/>
      <c r="G984" s="87"/>
      <c r="H984" s="87"/>
      <c r="I984" s="87"/>
      <c r="J984" s="87"/>
      <c r="K984" s="87"/>
      <c r="L984" s="87"/>
      <c r="O984" s="324"/>
      <c r="P984" s="337"/>
      <c r="Q984" s="337"/>
      <c r="R984" s="251"/>
      <c r="S984" s="323"/>
      <c r="T984" s="251"/>
      <c r="U984" s="323"/>
    </row>
    <row r="985" spans="1:21" x14ac:dyDescent="0.25">
      <c r="A985" s="642"/>
      <c r="B985" s="641"/>
      <c r="C985" s="641"/>
      <c r="D985" s="641"/>
      <c r="E985" s="641"/>
      <c r="F985" s="87"/>
      <c r="G985" s="87"/>
      <c r="H985" s="87"/>
      <c r="I985" s="87"/>
      <c r="J985" s="87"/>
      <c r="K985" s="87"/>
      <c r="L985" s="87"/>
      <c r="O985" s="324"/>
      <c r="P985" s="337"/>
      <c r="Q985" s="337"/>
      <c r="R985" s="251"/>
      <c r="S985" s="323"/>
      <c r="T985" s="251"/>
      <c r="U985" s="323"/>
    </row>
    <row r="986" spans="1:21" x14ac:dyDescent="0.25">
      <c r="A986" s="642"/>
      <c r="B986" s="641"/>
      <c r="C986" s="641"/>
      <c r="D986" s="641"/>
      <c r="E986" s="641"/>
      <c r="F986" s="87"/>
      <c r="G986" s="87"/>
      <c r="H986" s="87"/>
      <c r="I986" s="87"/>
      <c r="J986" s="87" t="s">
        <v>527</v>
      </c>
      <c r="K986" s="87"/>
      <c r="L986" s="87"/>
      <c r="O986" s="324"/>
      <c r="P986" s="337"/>
      <c r="Q986" s="337"/>
      <c r="R986" s="251"/>
      <c r="S986" s="323"/>
      <c r="T986" s="251"/>
      <c r="U986" s="323"/>
    </row>
    <row r="987" spans="1:21" x14ac:dyDescent="0.25">
      <c r="A987" s="367" t="s">
        <v>525</v>
      </c>
      <c r="B987" s="87"/>
      <c r="C987" s="87"/>
      <c r="D987" s="87"/>
      <c r="E987" s="87"/>
      <c r="F987" s="87"/>
      <c r="G987" s="87"/>
      <c r="H987" s="87"/>
      <c r="I987" s="87"/>
      <c r="J987" s="87" t="s">
        <v>528</v>
      </c>
      <c r="K987" s="87"/>
      <c r="L987" s="87"/>
      <c r="O987" s="321"/>
      <c r="P987" s="337"/>
      <c r="Q987" s="321"/>
      <c r="R987" s="251"/>
      <c r="S987" s="325"/>
      <c r="T987" s="326"/>
      <c r="U987" s="325"/>
    </row>
    <row r="988" spans="1:21" x14ac:dyDescent="0.25">
      <c r="A988" s="327"/>
      <c r="B988" s="87"/>
      <c r="C988" s="87"/>
      <c r="D988" s="87"/>
      <c r="E988" s="87"/>
      <c r="F988" s="87"/>
      <c r="G988" s="87"/>
      <c r="H988" s="87"/>
      <c r="I988" s="87"/>
      <c r="J988" s="87"/>
      <c r="K988" s="87"/>
      <c r="L988" s="87"/>
      <c r="O988" s="87"/>
      <c r="P988" s="87"/>
      <c r="Q988" s="87"/>
    </row>
    <row r="989" spans="1:21" x14ac:dyDescent="0.25">
      <c r="A989" s="366" t="s">
        <v>529</v>
      </c>
      <c r="B989" s="366"/>
      <c r="C989" s="365"/>
      <c r="D989" s="7"/>
      <c r="E989" s="8"/>
      <c r="F989" s="87"/>
      <c r="G989" s="87"/>
      <c r="H989" s="87"/>
      <c r="I989" s="87"/>
      <c r="J989" s="87"/>
      <c r="K989" s="87"/>
      <c r="L989" s="87"/>
    </row>
    <row r="990" spans="1:21" x14ac:dyDescent="0.25">
      <c r="A990" s="673" t="s">
        <v>526</v>
      </c>
      <c r="B990" s="674"/>
      <c r="C990" s="674"/>
      <c r="D990" s="87"/>
      <c r="E990" s="87"/>
      <c r="F990" s="87"/>
      <c r="G990" s="87"/>
      <c r="H990" s="87"/>
      <c r="I990" s="643"/>
      <c r="J990" s="644"/>
      <c r="K990" s="644"/>
      <c r="L990" s="644"/>
      <c r="M990" s="374"/>
      <c r="O990" s="231"/>
    </row>
    <row r="991" spans="1:21" x14ac:dyDescent="0.25">
      <c r="A991" s="37"/>
      <c r="B991" s="4"/>
      <c r="C991" s="4"/>
      <c r="I991" s="505"/>
      <c r="J991" s="231"/>
      <c r="K991" s="231"/>
      <c r="L991" s="231"/>
      <c r="M991" s="231"/>
    </row>
    <row r="992" spans="1:21" x14ac:dyDescent="0.25">
      <c r="A992" s="37"/>
      <c r="B992" s="4"/>
      <c r="C992" s="363" t="s">
        <v>432</v>
      </c>
      <c r="D992" s="250"/>
      <c r="E992" s="250"/>
    </row>
    <row r="993" spans="1:12" x14ac:dyDescent="0.25">
      <c r="A993" s="366"/>
      <c r="B993" s="367"/>
      <c r="C993" s="368"/>
      <c r="D993" s="368" t="s">
        <v>433</v>
      </c>
      <c r="E993" s="369"/>
      <c r="F993" s="87"/>
      <c r="G993" s="87"/>
      <c r="H993" s="87"/>
      <c r="I993" s="87"/>
      <c r="J993" s="87"/>
      <c r="K993" s="87"/>
      <c r="L993" s="87"/>
    </row>
    <row r="994" spans="1:12" x14ac:dyDescent="0.25">
      <c r="A994" s="13"/>
      <c r="B994" s="87"/>
      <c r="C994" s="13"/>
      <c r="D994" s="88"/>
      <c r="E994" s="88"/>
      <c r="F994" s="88"/>
      <c r="G994" s="88"/>
      <c r="H994" s="88"/>
      <c r="I994" s="88"/>
      <c r="J994" s="88"/>
      <c r="K994" s="88"/>
      <c r="L994" s="88"/>
    </row>
    <row r="995" spans="1:12" x14ac:dyDescent="0.25">
      <c r="A995" s="244"/>
      <c r="B995" s="329"/>
      <c r="C995" s="63"/>
      <c r="D995" s="7"/>
      <c r="E995" s="7"/>
      <c r="F995" s="8"/>
      <c r="G995" s="8"/>
      <c r="H995" s="8"/>
      <c r="I995" s="8"/>
      <c r="J995" s="8"/>
      <c r="K995" s="8"/>
      <c r="L995" s="8"/>
    </row>
    <row r="996" spans="1:12" x14ac:dyDescent="0.25">
      <c r="A996" s="89"/>
      <c r="B996" s="89"/>
      <c r="C996" s="244"/>
      <c r="D996" s="7"/>
      <c r="E996" s="7"/>
      <c r="F996" s="8"/>
      <c r="G996" s="8"/>
      <c r="H996" s="8"/>
      <c r="I996" s="8"/>
      <c r="J996" s="8"/>
      <c r="K996" s="8"/>
      <c r="L996" s="8"/>
    </row>
    <row r="997" spans="1:12" x14ac:dyDescent="0.25">
      <c r="A997" s="89"/>
      <c r="B997" s="89"/>
      <c r="C997" s="244"/>
      <c r="D997" s="7"/>
      <c r="E997" s="7"/>
      <c r="F997" s="8"/>
      <c r="G997" s="8"/>
      <c r="H997" s="8"/>
      <c r="I997" s="8"/>
      <c r="J997" s="8"/>
      <c r="K997" s="8"/>
      <c r="L997" s="8"/>
    </row>
    <row r="998" spans="1:12" x14ac:dyDescent="0.25">
      <c r="A998" s="89"/>
      <c r="B998" s="89"/>
      <c r="C998" s="244"/>
      <c r="D998" s="7"/>
      <c r="E998" s="7"/>
      <c r="F998" s="8"/>
      <c r="G998" s="8"/>
      <c r="H998" s="8"/>
      <c r="I998" s="8"/>
      <c r="J998" s="8"/>
      <c r="K998" s="8"/>
      <c r="L998" s="8"/>
    </row>
    <row r="999" spans="1:12" x14ac:dyDescent="0.25">
      <c r="A999" s="244"/>
      <c r="B999" s="329"/>
      <c r="C999" s="63"/>
      <c r="D999" s="7"/>
      <c r="E999" s="7"/>
      <c r="F999" s="8"/>
      <c r="G999" s="8"/>
      <c r="H999" s="8"/>
      <c r="I999" s="8"/>
      <c r="J999" s="8"/>
      <c r="K999" s="8"/>
      <c r="L999" s="8"/>
    </row>
    <row r="1000" spans="1:12" x14ac:dyDescent="0.25">
      <c r="A1000" s="89"/>
      <c r="B1000" s="89"/>
      <c r="C1000" s="244"/>
      <c r="D1000" s="7"/>
      <c r="E1000" s="7"/>
      <c r="F1000" s="8"/>
      <c r="G1000" s="8"/>
      <c r="H1000" s="8"/>
      <c r="I1000" s="8"/>
      <c r="J1000" s="8"/>
      <c r="K1000" s="8"/>
      <c r="L1000" s="8"/>
    </row>
    <row r="1001" spans="1:12" x14ac:dyDescent="0.25">
      <c r="A1001" s="89"/>
      <c r="B1001" s="89"/>
      <c r="C1001" s="244"/>
      <c r="D1001" s="7"/>
      <c r="E1001" s="7"/>
      <c r="F1001" s="8"/>
      <c r="G1001" s="8"/>
      <c r="H1001" s="8"/>
      <c r="I1001" s="8"/>
      <c r="J1001" s="8"/>
      <c r="K1001" s="8"/>
      <c r="L1001" s="8"/>
    </row>
    <row r="1002" spans="1:12" x14ac:dyDescent="0.25">
      <c r="A1002" s="244"/>
      <c r="B1002" s="329"/>
      <c r="C1002" s="63"/>
      <c r="D1002" s="7"/>
      <c r="E1002" s="7"/>
      <c r="F1002" s="8"/>
      <c r="G1002" s="8"/>
      <c r="H1002" s="8"/>
      <c r="I1002" s="8"/>
      <c r="J1002" s="8"/>
      <c r="K1002" s="8"/>
      <c r="L1002" s="8"/>
    </row>
    <row r="1003" spans="1:12" x14ac:dyDescent="0.25">
      <c r="A1003" s="89"/>
      <c r="B1003" s="89"/>
      <c r="C1003" s="244"/>
      <c r="D1003" s="7"/>
      <c r="E1003" s="7"/>
      <c r="F1003" s="8"/>
      <c r="G1003" s="8"/>
      <c r="H1003" s="8"/>
      <c r="I1003" s="8"/>
      <c r="J1003" s="8"/>
      <c r="K1003" s="8"/>
      <c r="L1003" s="8"/>
    </row>
    <row r="1004" spans="1:12" x14ac:dyDescent="0.25">
      <c r="A1004" s="89"/>
      <c r="B1004" s="89"/>
      <c r="C1004" s="244"/>
      <c r="D1004" s="7"/>
      <c r="E1004" s="7"/>
      <c r="F1004" s="8"/>
      <c r="G1004" s="8"/>
      <c r="H1004" s="8"/>
      <c r="I1004" s="8"/>
      <c r="J1004" s="8"/>
      <c r="K1004" s="8"/>
      <c r="L1004" s="8"/>
    </row>
    <row r="1005" spans="1:12" x14ac:dyDescent="0.25">
      <c r="A1005" s="244"/>
      <c r="B1005" s="244"/>
      <c r="C1005" s="89"/>
      <c r="D1005" s="7"/>
      <c r="E1005" s="7"/>
      <c r="F1005" s="8"/>
      <c r="G1005" s="8"/>
      <c r="H1005" s="8"/>
      <c r="I1005" s="8"/>
      <c r="J1005" s="8"/>
      <c r="K1005" s="8"/>
      <c r="L1005" s="8"/>
    </row>
    <row r="1006" spans="1:12" x14ac:dyDescent="0.25">
      <c r="A1006" s="89"/>
      <c r="B1006" s="89"/>
      <c r="C1006" s="244"/>
      <c r="D1006" s="7"/>
      <c r="E1006" s="7"/>
      <c r="F1006" s="8"/>
      <c r="G1006" s="8"/>
      <c r="H1006" s="8"/>
      <c r="I1006" s="8"/>
      <c r="J1006" s="8"/>
      <c r="K1006" s="8"/>
      <c r="L1006" s="8"/>
    </row>
    <row r="1007" spans="1:12" x14ac:dyDescent="0.25">
      <c r="A1007" s="89"/>
      <c r="B1007" s="89"/>
      <c r="C1007" s="244"/>
      <c r="D1007" s="7"/>
      <c r="E1007" s="7"/>
      <c r="F1007" s="8"/>
      <c r="G1007" s="8"/>
      <c r="H1007" s="8"/>
      <c r="I1007" s="8"/>
      <c r="J1007" s="8"/>
      <c r="K1007" s="8"/>
      <c r="L1007" s="8"/>
    </row>
    <row r="1008" spans="1:12" x14ac:dyDescent="0.25">
      <c r="A1008" s="244"/>
      <c r="B1008" s="244"/>
      <c r="C1008" s="89"/>
      <c r="D1008" s="7"/>
      <c r="E1008" s="7"/>
      <c r="F1008" s="8"/>
      <c r="G1008" s="8"/>
      <c r="H1008" s="8"/>
      <c r="I1008" s="8"/>
      <c r="J1008" s="8"/>
      <c r="K1008" s="8"/>
      <c r="L1008" s="8"/>
    </row>
    <row r="1009" spans="1:12" x14ac:dyDescent="0.25">
      <c r="A1009" s="89"/>
      <c r="B1009" s="89"/>
      <c r="C1009" s="244"/>
      <c r="D1009" s="7"/>
      <c r="E1009" s="7"/>
      <c r="F1009" s="8"/>
      <c r="G1009" s="8"/>
      <c r="H1009" s="8"/>
      <c r="I1009" s="8"/>
      <c r="J1009" s="8"/>
      <c r="K1009" s="8"/>
      <c r="L1009" s="8"/>
    </row>
    <row r="1010" spans="1:12" x14ac:dyDescent="0.25">
      <c r="A1010" s="244"/>
      <c r="B1010" s="244"/>
      <c r="C1010" s="89"/>
      <c r="D1010" s="7"/>
      <c r="E1010" s="7"/>
      <c r="F1010" s="8"/>
      <c r="G1010" s="8"/>
      <c r="H1010" s="8"/>
      <c r="I1010" s="8"/>
      <c r="J1010" s="8"/>
      <c r="K1010" s="8"/>
      <c r="L1010" s="8"/>
    </row>
    <row r="1011" spans="1:12" x14ac:dyDescent="0.25">
      <c r="A1011" s="89"/>
      <c r="B1011" s="89"/>
      <c r="C1011" s="244"/>
      <c r="D1011" s="7"/>
      <c r="E1011" s="7"/>
      <c r="F1011" s="8"/>
      <c r="G1011" s="8"/>
      <c r="H1011" s="8"/>
      <c r="I1011" s="8"/>
      <c r="J1011" s="8"/>
      <c r="K1011" s="8"/>
      <c r="L1011" s="8"/>
    </row>
    <row r="1012" spans="1:12" x14ac:dyDescent="0.25">
      <c r="A1012" s="244"/>
      <c r="B1012" s="244"/>
      <c r="C1012" s="89"/>
      <c r="D1012" s="7"/>
      <c r="E1012" s="7"/>
      <c r="F1012" s="8"/>
      <c r="G1012" s="8"/>
      <c r="H1012" s="8"/>
      <c r="I1012" s="8"/>
      <c r="J1012" s="8"/>
      <c r="K1012" s="8"/>
      <c r="L1012" s="8"/>
    </row>
    <row r="1013" spans="1:12" x14ac:dyDescent="0.25">
      <c r="A1013" s="89"/>
      <c r="B1013" s="89"/>
      <c r="C1013" s="244"/>
      <c r="D1013" s="7"/>
      <c r="E1013" s="7"/>
      <c r="F1013" s="8"/>
      <c r="G1013" s="8"/>
      <c r="H1013" s="8"/>
      <c r="I1013" s="8"/>
      <c r="J1013" s="8"/>
      <c r="K1013" s="8"/>
      <c r="L1013" s="8"/>
    </row>
    <row r="1014" spans="1:12" x14ac:dyDescent="0.25">
      <c r="A1014" s="244"/>
      <c r="B1014" s="244"/>
      <c r="C1014" s="89"/>
      <c r="D1014" s="7"/>
      <c r="E1014" s="7"/>
      <c r="F1014" s="8"/>
      <c r="G1014" s="8"/>
      <c r="H1014" s="8"/>
      <c r="I1014" s="8"/>
      <c r="J1014" s="8"/>
      <c r="K1014" s="8"/>
      <c r="L1014" s="8"/>
    </row>
    <row r="1015" spans="1:12" x14ac:dyDescent="0.25">
      <c r="A1015" s="89"/>
      <c r="B1015" s="89"/>
      <c r="C1015" s="244"/>
      <c r="D1015" s="7"/>
      <c r="E1015" s="7"/>
      <c r="F1015" s="8"/>
      <c r="G1015" s="8"/>
      <c r="H1015" s="8"/>
      <c r="I1015" s="8"/>
      <c r="J1015" s="8"/>
      <c r="K1015" s="8"/>
      <c r="L1015" s="8"/>
    </row>
    <row r="1016" spans="1:12" x14ac:dyDescent="0.25">
      <c r="A1016" s="89"/>
      <c r="B1016" s="89"/>
      <c r="C1016" s="244"/>
      <c r="D1016" s="7"/>
      <c r="E1016" s="7"/>
      <c r="F1016" s="8"/>
      <c r="G1016" s="8"/>
      <c r="H1016" s="8"/>
      <c r="I1016" s="8"/>
      <c r="J1016" s="8"/>
      <c r="K1016" s="8"/>
      <c r="L1016" s="8"/>
    </row>
    <row r="1017" spans="1:12" x14ac:dyDescent="0.25">
      <c r="A1017" s="89"/>
      <c r="B1017" s="89"/>
      <c r="C1017" s="244"/>
      <c r="D1017" s="7"/>
      <c r="E1017" s="7"/>
      <c r="F1017" s="8"/>
      <c r="G1017" s="8"/>
      <c r="H1017" s="8"/>
      <c r="I1017" s="8"/>
      <c r="J1017" s="8"/>
      <c r="K1017" s="8"/>
      <c r="L1017" s="8"/>
    </row>
    <row r="1018" spans="1:12" x14ac:dyDescent="0.25">
      <c r="A1018" s="89"/>
      <c r="B1018" s="89"/>
      <c r="C1018" s="244"/>
      <c r="D1018" s="7"/>
      <c r="E1018" s="7"/>
      <c r="F1018" s="8"/>
      <c r="G1018" s="8"/>
      <c r="H1018" s="8"/>
      <c r="I1018" s="8"/>
      <c r="J1018" s="8"/>
      <c r="K1018" s="8"/>
      <c r="L1018" s="8"/>
    </row>
    <row r="1019" spans="1:12" x14ac:dyDescent="0.25">
      <c r="A1019" s="244"/>
      <c r="B1019" s="244"/>
      <c r="C1019" s="89"/>
      <c r="D1019" s="7"/>
      <c r="E1019" s="7"/>
      <c r="F1019" s="8"/>
      <c r="G1019" s="8"/>
      <c r="H1019" s="8"/>
      <c r="I1019" s="8"/>
      <c r="J1019" s="8"/>
      <c r="K1019" s="8"/>
      <c r="L1019" s="8"/>
    </row>
    <row r="1020" spans="1:12" x14ac:dyDescent="0.25">
      <c r="A1020" s="89"/>
      <c r="B1020" s="89"/>
      <c r="C1020" s="244"/>
      <c r="D1020" s="7"/>
      <c r="E1020" s="7"/>
      <c r="F1020" s="8"/>
      <c r="G1020" s="8"/>
      <c r="H1020" s="8"/>
      <c r="I1020" s="8"/>
      <c r="J1020" s="8"/>
      <c r="K1020" s="8"/>
      <c r="L1020" s="8"/>
    </row>
    <row r="1021" spans="1:12" x14ac:dyDescent="0.25">
      <c r="A1021" s="244"/>
      <c r="B1021" s="244"/>
      <c r="C1021" s="89"/>
      <c r="D1021" s="7"/>
      <c r="E1021" s="7"/>
      <c r="F1021" s="8"/>
      <c r="G1021" s="8"/>
      <c r="H1021" s="8"/>
      <c r="I1021" s="8"/>
      <c r="J1021" s="8"/>
      <c r="K1021" s="8"/>
      <c r="L1021" s="8"/>
    </row>
    <row r="1022" spans="1:12" x14ac:dyDescent="0.25">
      <c r="A1022" s="89"/>
      <c r="B1022" s="89"/>
      <c r="C1022" s="244"/>
      <c r="D1022" s="7"/>
      <c r="E1022" s="7"/>
      <c r="F1022" s="8"/>
      <c r="G1022" s="8"/>
      <c r="H1022" s="8"/>
      <c r="I1022" s="8"/>
      <c r="J1022" s="8"/>
      <c r="K1022" s="8"/>
      <c r="L1022" s="8"/>
    </row>
    <row r="1023" spans="1:12" x14ac:dyDescent="0.25">
      <c r="A1023" s="244"/>
      <c r="B1023" s="244"/>
      <c r="C1023" s="89"/>
      <c r="D1023" s="7"/>
      <c r="E1023" s="7"/>
      <c r="F1023" s="8"/>
      <c r="G1023" s="8"/>
      <c r="H1023" s="8"/>
      <c r="I1023" s="8"/>
      <c r="J1023" s="8"/>
      <c r="K1023" s="8"/>
      <c r="L1023" s="8"/>
    </row>
    <row r="1024" spans="1:12" x14ac:dyDescent="0.25">
      <c r="A1024" s="89"/>
      <c r="B1024" s="89"/>
      <c r="C1024" s="244"/>
      <c r="D1024" s="7"/>
      <c r="E1024" s="7"/>
      <c r="F1024" s="8"/>
      <c r="G1024" s="8"/>
      <c r="H1024" s="8"/>
      <c r="I1024" s="8"/>
      <c r="J1024" s="8"/>
      <c r="K1024" s="8"/>
      <c r="L1024" s="8"/>
    </row>
    <row r="1025" spans="1:12" x14ac:dyDescent="0.25">
      <c r="A1025" s="89"/>
      <c r="B1025" s="89"/>
      <c r="C1025" s="244"/>
      <c r="D1025" s="7"/>
      <c r="E1025" s="7"/>
      <c r="F1025" s="8"/>
      <c r="G1025" s="8"/>
      <c r="H1025" s="8"/>
      <c r="I1025" s="8"/>
      <c r="J1025" s="8"/>
      <c r="K1025" s="8"/>
      <c r="L1025" s="8"/>
    </row>
    <row r="1026" spans="1:12" x14ac:dyDescent="0.25">
      <c r="A1026" s="244"/>
      <c r="B1026" s="244"/>
      <c r="C1026" s="89"/>
      <c r="D1026" s="7"/>
      <c r="E1026" s="7"/>
      <c r="F1026" s="8"/>
      <c r="G1026" s="8"/>
      <c r="H1026" s="8"/>
      <c r="I1026" s="8"/>
      <c r="J1026" s="8"/>
      <c r="K1026" s="8"/>
      <c r="L1026" s="8"/>
    </row>
    <row r="1027" spans="1:12" x14ac:dyDescent="0.25">
      <c r="A1027" s="89"/>
      <c r="B1027" s="89"/>
      <c r="C1027" s="244"/>
      <c r="D1027" s="7"/>
      <c r="E1027" s="7"/>
      <c r="F1027" s="8"/>
      <c r="G1027" s="8"/>
      <c r="H1027" s="8"/>
      <c r="I1027" s="8"/>
      <c r="J1027" s="8"/>
      <c r="K1027" s="8"/>
      <c r="L1027" s="8"/>
    </row>
    <row r="1028" spans="1:12" x14ac:dyDescent="0.25">
      <c r="A1028" s="244"/>
      <c r="B1028" s="244"/>
      <c r="C1028" s="89"/>
      <c r="D1028" s="7"/>
      <c r="E1028" s="7"/>
      <c r="F1028" s="8"/>
      <c r="G1028" s="8"/>
      <c r="H1028" s="8"/>
      <c r="I1028" s="8"/>
      <c r="J1028" s="8"/>
      <c r="K1028" s="8"/>
      <c r="L1028" s="8"/>
    </row>
    <row r="1029" spans="1:12" x14ac:dyDescent="0.25">
      <c r="A1029" s="89"/>
      <c r="B1029" s="89"/>
      <c r="C1029" s="244"/>
      <c r="D1029" s="7"/>
      <c r="E1029" s="7"/>
      <c r="F1029" s="8"/>
      <c r="G1029" s="8"/>
      <c r="H1029" s="8"/>
      <c r="I1029" s="8"/>
      <c r="J1029" s="8"/>
      <c r="K1029" s="8"/>
      <c r="L1029" s="8"/>
    </row>
    <row r="1030" spans="1:12" x14ac:dyDescent="0.25">
      <c r="A1030" s="244"/>
      <c r="B1030" s="244"/>
      <c r="C1030" s="89"/>
      <c r="D1030" s="7"/>
      <c r="E1030" s="7"/>
      <c r="F1030" s="8"/>
      <c r="G1030" s="8"/>
      <c r="H1030" s="8"/>
      <c r="I1030" s="8"/>
      <c r="J1030" s="8"/>
      <c r="K1030" s="8"/>
      <c r="L1030" s="8"/>
    </row>
    <row r="1031" spans="1:12" x14ac:dyDescent="0.25">
      <c r="A1031" s="89"/>
      <c r="B1031" s="89"/>
      <c r="C1031" s="244"/>
      <c r="D1031" s="7"/>
      <c r="E1031" s="7"/>
      <c r="F1031" s="8"/>
      <c r="G1031" s="8"/>
      <c r="H1031" s="8"/>
      <c r="I1031" s="8"/>
      <c r="J1031" s="8"/>
      <c r="K1031" s="8"/>
      <c r="L1031" s="8"/>
    </row>
    <row r="1032" spans="1:12" x14ac:dyDescent="0.25">
      <c r="A1032" s="244"/>
      <c r="B1032" s="244"/>
      <c r="C1032" s="89"/>
      <c r="D1032" s="7"/>
      <c r="E1032" s="7"/>
      <c r="F1032" s="8"/>
      <c r="G1032" s="8"/>
      <c r="H1032" s="8"/>
      <c r="I1032" s="8"/>
      <c r="J1032" s="8"/>
      <c r="K1032" s="8"/>
      <c r="L1032" s="8"/>
    </row>
    <row r="1033" spans="1:12" x14ac:dyDescent="0.25">
      <c r="A1033" s="89"/>
      <c r="B1033" s="89"/>
      <c r="C1033" s="244"/>
      <c r="D1033" s="7"/>
      <c r="E1033" s="7"/>
      <c r="F1033" s="8"/>
      <c r="G1033" s="8"/>
      <c r="H1033" s="8"/>
      <c r="I1033" s="8"/>
      <c r="J1033" s="8"/>
      <c r="K1033" s="8"/>
      <c r="L1033" s="8"/>
    </row>
    <row r="1034" spans="1:12" x14ac:dyDescent="0.25">
      <c r="A1034" s="89"/>
      <c r="B1034" s="89"/>
      <c r="C1034" s="244"/>
      <c r="D1034" s="89"/>
      <c r="E1034" s="7"/>
      <c r="F1034" s="89"/>
      <c r="G1034" s="89"/>
      <c r="H1034" s="89"/>
      <c r="I1034" s="89"/>
      <c r="J1034" s="89"/>
      <c r="K1034" s="89"/>
      <c r="L1034" s="89"/>
    </row>
    <row r="1035" spans="1:12" x14ac:dyDescent="0.25">
      <c r="A1035" s="89"/>
      <c r="B1035" s="89"/>
      <c r="C1035" s="244"/>
      <c r="D1035" s="7"/>
      <c r="E1035" s="7"/>
      <c r="F1035" s="8"/>
      <c r="G1035" s="8"/>
      <c r="H1035" s="8"/>
      <c r="I1035" s="8"/>
      <c r="J1035" s="8"/>
      <c r="K1035" s="8"/>
      <c r="L1035" s="8"/>
    </row>
    <row r="1036" spans="1:12" x14ac:dyDescent="0.25">
      <c r="A1036" s="89"/>
      <c r="B1036" s="89"/>
      <c r="C1036" s="244"/>
      <c r="D1036" s="89"/>
      <c r="E1036" s="7"/>
      <c r="F1036" s="89"/>
      <c r="G1036" s="89"/>
      <c r="H1036" s="89"/>
      <c r="I1036" s="89"/>
      <c r="J1036" s="89"/>
      <c r="K1036" s="89"/>
      <c r="L1036" s="89"/>
    </row>
    <row r="1037" spans="1:12" x14ac:dyDescent="0.25">
      <c r="A1037" s="89"/>
      <c r="B1037" s="89"/>
      <c r="C1037" s="244"/>
      <c r="D1037" s="89"/>
      <c r="E1037" s="7"/>
      <c r="F1037" s="89"/>
      <c r="G1037" s="89"/>
      <c r="H1037" s="89"/>
      <c r="I1037" s="89"/>
      <c r="J1037" s="89"/>
      <c r="K1037" s="89"/>
      <c r="L1037" s="89"/>
    </row>
    <row r="1038" spans="1:12" x14ac:dyDescent="0.25">
      <c r="A1038" s="89"/>
      <c r="B1038" s="89"/>
      <c r="C1038" s="244"/>
      <c r="D1038" s="7"/>
      <c r="E1038" s="7"/>
      <c r="F1038" s="8"/>
      <c r="G1038" s="8"/>
      <c r="H1038" s="8"/>
      <c r="I1038" s="8"/>
      <c r="J1038" s="8"/>
      <c r="K1038" s="8"/>
      <c r="L1038" s="8"/>
    </row>
    <row r="1039" spans="1:12" x14ac:dyDescent="0.25">
      <c r="A1039" s="89"/>
      <c r="B1039" s="89"/>
      <c r="C1039" s="244"/>
      <c r="D1039" s="7"/>
      <c r="E1039" s="7"/>
      <c r="F1039" s="8"/>
      <c r="G1039" s="8"/>
      <c r="H1039" s="8"/>
      <c r="I1039" s="8"/>
      <c r="J1039" s="8"/>
      <c r="K1039" s="8"/>
      <c r="L1039" s="8"/>
    </row>
    <row r="1040" spans="1:12" x14ac:dyDescent="0.25">
      <c r="A1040" s="244"/>
      <c r="B1040" s="244"/>
      <c r="C1040" s="89"/>
      <c r="D1040" s="7"/>
      <c r="E1040" s="7"/>
      <c r="F1040" s="8"/>
      <c r="G1040" s="8"/>
      <c r="H1040" s="8"/>
      <c r="I1040" s="8"/>
      <c r="J1040" s="8"/>
      <c r="K1040" s="8"/>
      <c r="L1040" s="8"/>
    </row>
    <row r="1041" spans="1:12" x14ac:dyDescent="0.25">
      <c r="A1041" s="89"/>
      <c r="B1041" s="89"/>
      <c r="C1041" s="244"/>
      <c r="D1041" s="7"/>
      <c r="E1041" s="7"/>
      <c r="F1041" s="8"/>
      <c r="G1041" s="8"/>
      <c r="H1041" s="8"/>
      <c r="I1041" s="8"/>
      <c r="J1041" s="8"/>
      <c r="K1041" s="8"/>
      <c r="L1041" s="8"/>
    </row>
    <row r="1042" spans="1:12" x14ac:dyDescent="0.25">
      <c r="A1042" s="89"/>
      <c r="B1042" s="89"/>
      <c r="C1042" s="244"/>
      <c r="D1042" s="7"/>
      <c r="E1042" s="7"/>
      <c r="F1042" s="8"/>
      <c r="G1042" s="8"/>
      <c r="H1042" s="8"/>
      <c r="I1042" s="8"/>
      <c r="J1042" s="8"/>
      <c r="K1042" s="8"/>
      <c r="L1042" s="8"/>
    </row>
    <row r="1043" spans="1:12" x14ac:dyDescent="0.25">
      <c r="A1043" s="244"/>
      <c r="B1043" s="244"/>
      <c r="C1043" s="89"/>
      <c r="D1043" s="7"/>
      <c r="E1043" s="7"/>
      <c r="F1043" s="8"/>
      <c r="G1043" s="8"/>
      <c r="H1043" s="8"/>
      <c r="I1043" s="8"/>
      <c r="J1043" s="8"/>
      <c r="K1043" s="8"/>
      <c r="L1043" s="8"/>
    </row>
    <row r="1044" spans="1:12" x14ac:dyDescent="0.25">
      <c r="A1044" s="89"/>
      <c r="B1044" s="89"/>
      <c r="C1044" s="244"/>
      <c r="D1044" s="7"/>
      <c r="E1044" s="7"/>
      <c r="F1044" s="8"/>
      <c r="G1044" s="8"/>
      <c r="H1044" s="8"/>
      <c r="I1044" s="8"/>
      <c r="J1044" s="8"/>
      <c r="K1044" s="8"/>
      <c r="L1044" s="8"/>
    </row>
    <row r="1045" spans="1:12" x14ac:dyDescent="0.25">
      <c r="A1045" s="89"/>
      <c r="B1045" s="89"/>
      <c r="C1045" s="244"/>
      <c r="D1045" s="7"/>
      <c r="E1045" s="7"/>
      <c r="F1045" s="8"/>
      <c r="G1045" s="8"/>
      <c r="H1045" s="8"/>
      <c r="I1045" s="8"/>
      <c r="J1045" s="8"/>
      <c r="K1045" s="8"/>
      <c r="L1045" s="8"/>
    </row>
    <row r="1046" spans="1:12" x14ac:dyDescent="0.25">
      <c r="A1046" s="244"/>
      <c r="B1046" s="244"/>
      <c r="C1046" s="89"/>
      <c r="D1046" s="7"/>
      <c r="E1046" s="7"/>
      <c r="F1046" s="8"/>
      <c r="G1046" s="8"/>
      <c r="H1046" s="8"/>
      <c r="I1046" s="8"/>
      <c r="J1046" s="8"/>
      <c r="K1046" s="8"/>
      <c r="L1046" s="8"/>
    </row>
    <row r="1047" spans="1:12" x14ac:dyDescent="0.25">
      <c r="A1047" s="89"/>
      <c r="B1047" s="89"/>
      <c r="C1047" s="244"/>
      <c r="D1047" s="7"/>
      <c r="E1047" s="7"/>
      <c r="F1047" s="8"/>
      <c r="G1047" s="8"/>
      <c r="H1047" s="8"/>
      <c r="I1047" s="8"/>
      <c r="J1047" s="8"/>
      <c r="K1047" s="8"/>
      <c r="L1047" s="8"/>
    </row>
    <row r="1048" spans="1:12" x14ac:dyDescent="0.25">
      <c r="A1048" s="244"/>
      <c r="B1048" s="244"/>
      <c r="C1048" s="89"/>
      <c r="D1048" s="7"/>
      <c r="E1048" s="7"/>
      <c r="F1048" s="8"/>
      <c r="G1048" s="8"/>
      <c r="H1048" s="8"/>
      <c r="I1048" s="8"/>
      <c r="J1048" s="8"/>
      <c r="K1048" s="8"/>
      <c r="L1048" s="8"/>
    </row>
    <row r="1049" spans="1:12" x14ac:dyDescent="0.25">
      <c r="A1049" s="89"/>
      <c r="B1049" s="89"/>
      <c r="C1049" s="244"/>
      <c r="D1049" s="7"/>
      <c r="E1049" s="7"/>
      <c r="F1049" s="8"/>
      <c r="G1049" s="8"/>
      <c r="H1049" s="8"/>
      <c r="I1049" s="8"/>
      <c r="J1049" s="8"/>
      <c r="K1049" s="8"/>
      <c r="L1049" s="8"/>
    </row>
    <row r="1050" spans="1:12" x14ac:dyDescent="0.25">
      <c r="A1050" s="244"/>
      <c r="B1050" s="244"/>
      <c r="C1050" s="89"/>
      <c r="D1050" s="7"/>
      <c r="E1050" s="7"/>
      <c r="F1050" s="8"/>
      <c r="G1050" s="8"/>
      <c r="H1050" s="8"/>
      <c r="I1050" s="8"/>
      <c r="J1050" s="8"/>
      <c r="K1050" s="8"/>
      <c r="L1050" s="8"/>
    </row>
    <row r="1051" spans="1:12" x14ac:dyDescent="0.25">
      <c r="A1051" s="89"/>
      <c r="B1051" s="89"/>
      <c r="C1051" s="244"/>
      <c r="D1051" s="7"/>
      <c r="E1051" s="7"/>
      <c r="F1051" s="8"/>
      <c r="G1051" s="8"/>
      <c r="H1051" s="8"/>
      <c r="I1051" s="8"/>
      <c r="J1051" s="8"/>
      <c r="K1051" s="8"/>
      <c r="L1051" s="8"/>
    </row>
    <row r="1052" spans="1:12" x14ac:dyDescent="0.25">
      <c r="A1052" s="244"/>
      <c r="B1052" s="244"/>
      <c r="C1052" s="89"/>
      <c r="D1052" s="7"/>
      <c r="E1052" s="7"/>
      <c r="F1052" s="8"/>
      <c r="G1052" s="8"/>
      <c r="H1052" s="8"/>
      <c r="I1052" s="8"/>
      <c r="J1052" s="8"/>
      <c r="K1052" s="8"/>
      <c r="L1052" s="8"/>
    </row>
    <row r="1053" spans="1:12" x14ac:dyDescent="0.25">
      <c r="A1053" s="89"/>
      <c r="B1053" s="89"/>
      <c r="C1053" s="244"/>
      <c r="D1053" s="7"/>
      <c r="E1053" s="7"/>
      <c r="F1053" s="8"/>
      <c r="G1053" s="8"/>
      <c r="H1053" s="8"/>
      <c r="I1053" s="8"/>
      <c r="J1053" s="8"/>
      <c r="K1053" s="8"/>
      <c r="L1053" s="8"/>
    </row>
    <row r="1054" spans="1:12" x14ac:dyDescent="0.25">
      <c r="A1054" s="244"/>
      <c r="B1054" s="244"/>
      <c r="C1054" s="89"/>
      <c r="D1054" s="7"/>
      <c r="E1054" s="7"/>
      <c r="F1054" s="8"/>
      <c r="G1054" s="8"/>
      <c r="H1054" s="8"/>
      <c r="I1054" s="8"/>
      <c r="J1054" s="8"/>
      <c r="K1054" s="8"/>
      <c r="L1054" s="8"/>
    </row>
    <row r="1055" spans="1:12" x14ac:dyDescent="0.25">
      <c r="A1055" s="89"/>
      <c r="B1055" s="89"/>
      <c r="C1055" s="244"/>
      <c r="D1055" s="7"/>
      <c r="E1055" s="7"/>
      <c r="F1055" s="8"/>
      <c r="G1055" s="8"/>
      <c r="H1055" s="8"/>
      <c r="I1055" s="8"/>
      <c r="J1055" s="8"/>
      <c r="K1055" s="8"/>
      <c r="L1055" s="8"/>
    </row>
    <row r="1056" spans="1:12" x14ac:dyDescent="0.25">
      <c r="A1056" s="89"/>
      <c r="B1056" s="89"/>
      <c r="C1056" s="244"/>
      <c r="D1056" s="7"/>
      <c r="E1056" s="7"/>
      <c r="F1056" s="8"/>
      <c r="G1056" s="8"/>
      <c r="H1056" s="8"/>
      <c r="I1056" s="8"/>
      <c r="J1056" s="8"/>
      <c r="K1056" s="8"/>
      <c r="L1056" s="8"/>
    </row>
    <row r="1057" spans="1:12" x14ac:dyDescent="0.25">
      <c r="A1057" s="244"/>
      <c r="B1057" s="244"/>
      <c r="C1057" s="89"/>
      <c r="D1057" s="7"/>
      <c r="E1057" s="7"/>
      <c r="F1057" s="8"/>
      <c r="G1057" s="8"/>
      <c r="H1057" s="8"/>
      <c r="I1057" s="8"/>
      <c r="J1057" s="8"/>
      <c r="K1057" s="8"/>
      <c r="L1057" s="8"/>
    </row>
    <row r="1058" spans="1:12" x14ac:dyDescent="0.25">
      <c r="A1058" s="89"/>
      <c r="B1058" s="89"/>
      <c r="C1058" s="244"/>
      <c r="D1058" s="7"/>
      <c r="E1058" s="7"/>
      <c r="F1058" s="8"/>
      <c r="G1058" s="8"/>
      <c r="H1058" s="8"/>
      <c r="I1058" s="8"/>
      <c r="J1058" s="8"/>
      <c r="K1058" s="8"/>
      <c r="L1058" s="8"/>
    </row>
    <row r="1059" spans="1:12" x14ac:dyDescent="0.25">
      <c r="A1059" s="89"/>
      <c r="B1059" s="89"/>
      <c r="C1059" s="244"/>
      <c r="D1059" s="7"/>
      <c r="E1059" s="7"/>
      <c r="F1059" s="8"/>
      <c r="G1059" s="8"/>
      <c r="H1059" s="8"/>
      <c r="I1059" s="8"/>
      <c r="J1059" s="8"/>
      <c r="K1059" s="8"/>
      <c r="L1059" s="8"/>
    </row>
    <row r="1060" spans="1:12" x14ac:dyDescent="0.25">
      <c r="A1060" s="244"/>
      <c r="B1060" s="244"/>
      <c r="C1060" s="89"/>
      <c r="D1060" s="7"/>
      <c r="E1060" s="7"/>
      <c r="F1060" s="8"/>
      <c r="G1060" s="8"/>
      <c r="H1060" s="8"/>
      <c r="I1060" s="8"/>
      <c r="J1060" s="8"/>
      <c r="K1060" s="8"/>
      <c r="L1060" s="8"/>
    </row>
    <row r="1061" spans="1:12" x14ac:dyDescent="0.25">
      <c r="A1061" s="89"/>
      <c r="B1061" s="89"/>
      <c r="C1061" s="244"/>
      <c r="D1061" s="7"/>
      <c r="E1061" s="7"/>
      <c r="F1061" s="8"/>
      <c r="G1061" s="8"/>
      <c r="H1061" s="8"/>
      <c r="I1061" s="8"/>
      <c r="J1061" s="8"/>
      <c r="K1061" s="8"/>
      <c r="L1061" s="8"/>
    </row>
    <row r="1062" spans="1:12" x14ac:dyDescent="0.25">
      <c r="A1062" s="244"/>
      <c r="B1062" s="244"/>
      <c r="C1062" s="89"/>
      <c r="D1062" s="7"/>
      <c r="E1062" s="7"/>
      <c r="F1062" s="8"/>
      <c r="G1062" s="8"/>
      <c r="H1062" s="8"/>
      <c r="I1062" s="8"/>
      <c r="J1062" s="8"/>
      <c r="K1062" s="8"/>
      <c r="L1062" s="8"/>
    </row>
    <row r="1063" spans="1:12" x14ac:dyDescent="0.25">
      <c r="A1063" s="89"/>
      <c r="B1063" s="89"/>
      <c r="C1063" s="244"/>
      <c r="D1063" s="7"/>
      <c r="E1063" s="7"/>
      <c r="F1063" s="8"/>
      <c r="G1063" s="8"/>
      <c r="H1063" s="8"/>
      <c r="I1063" s="8"/>
      <c r="J1063" s="8"/>
      <c r="K1063" s="8"/>
      <c r="L1063" s="8"/>
    </row>
    <row r="1064" spans="1:12" x14ac:dyDescent="0.25">
      <c r="A1064" s="89"/>
      <c r="B1064" s="89"/>
      <c r="C1064" s="244"/>
      <c r="D1064" s="89"/>
      <c r="E1064" s="7"/>
      <c r="F1064" s="89"/>
      <c r="G1064" s="89"/>
      <c r="H1064" s="89"/>
      <c r="I1064" s="89"/>
      <c r="J1064" s="89"/>
      <c r="K1064" s="89"/>
      <c r="L1064" s="89"/>
    </row>
    <row r="1065" spans="1:12" x14ac:dyDescent="0.25">
      <c r="A1065" s="244"/>
      <c r="B1065" s="244"/>
      <c r="C1065" s="89"/>
      <c r="D1065" s="7"/>
      <c r="E1065" s="7"/>
      <c r="F1065" s="8"/>
      <c r="G1065" s="8"/>
      <c r="H1065" s="8"/>
      <c r="I1065" s="8"/>
      <c r="J1065" s="8"/>
      <c r="K1065" s="8"/>
      <c r="L1065" s="8"/>
    </row>
    <row r="1066" spans="1:12" x14ac:dyDescent="0.25">
      <c r="A1066" s="89"/>
      <c r="B1066" s="89"/>
      <c r="C1066" s="244"/>
      <c r="D1066" s="7"/>
      <c r="E1066" s="7"/>
      <c r="F1066" s="8"/>
      <c r="G1066" s="8"/>
      <c r="H1066" s="8"/>
      <c r="I1066" s="8"/>
      <c r="J1066" s="8"/>
      <c r="K1066" s="8"/>
      <c r="L1066" s="8"/>
    </row>
    <row r="1067" spans="1:12" x14ac:dyDescent="0.25">
      <c r="A1067" s="89"/>
      <c r="B1067" s="89"/>
      <c r="C1067" s="244"/>
      <c r="D1067" s="7"/>
      <c r="E1067" s="7"/>
      <c r="F1067" s="8"/>
      <c r="G1067" s="8"/>
      <c r="H1067" s="8"/>
      <c r="I1067" s="8"/>
      <c r="J1067" s="8"/>
      <c r="K1067" s="8"/>
      <c r="L1067" s="8"/>
    </row>
    <row r="1068" spans="1:12" x14ac:dyDescent="0.25">
      <c r="A1068" s="244"/>
      <c r="B1068" s="244"/>
      <c r="C1068" s="89"/>
      <c r="D1068" s="7"/>
      <c r="E1068" s="7"/>
      <c r="F1068" s="8"/>
      <c r="G1068" s="8"/>
      <c r="H1068" s="8"/>
      <c r="I1068" s="8"/>
      <c r="J1068" s="8"/>
      <c r="K1068" s="8"/>
      <c r="L1068" s="8"/>
    </row>
    <row r="1069" spans="1:12" x14ac:dyDescent="0.25">
      <c r="A1069" s="89"/>
      <c r="B1069" s="89"/>
      <c r="C1069" s="244"/>
      <c r="D1069" s="7"/>
      <c r="E1069" s="7"/>
      <c r="F1069" s="8"/>
      <c r="G1069" s="8"/>
      <c r="H1069" s="8"/>
      <c r="I1069" s="8"/>
      <c r="J1069" s="8"/>
      <c r="K1069" s="8"/>
      <c r="L1069" s="8"/>
    </row>
    <row r="1070" spans="1:12" x14ac:dyDescent="0.25">
      <c r="A1070" s="244"/>
      <c r="B1070" s="244"/>
      <c r="C1070" s="89"/>
      <c r="D1070" s="7"/>
      <c r="E1070" s="7"/>
      <c r="F1070" s="8"/>
      <c r="G1070" s="8"/>
      <c r="H1070" s="8"/>
      <c r="I1070" s="8"/>
      <c r="J1070" s="8"/>
      <c r="K1070" s="8"/>
      <c r="L1070" s="8"/>
    </row>
    <row r="1071" spans="1:12" x14ac:dyDescent="0.25">
      <c r="A1071" s="89"/>
      <c r="B1071" s="89"/>
      <c r="C1071" s="244"/>
      <c r="D1071" s="7"/>
      <c r="E1071" s="7"/>
      <c r="F1071" s="8"/>
      <c r="G1071" s="8"/>
      <c r="H1071" s="8"/>
      <c r="I1071" s="8"/>
      <c r="J1071" s="8"/>
      <c r="K1071" s="8"/>
      <c r="L1071" s="8"/>
    </row>
    <row r="1072" spans="1:12" x14ac:dyDescent="0.25">
      <c r="A1072" s="89"/>
      <c r="B1072" s="89"/>
      <c r="C1072" s="244"/>
      <c r="D1072" s="7"/>
      <c r="E1072" s="7"/>
      <c r="F1072" s="8"/>
      <c r="G1072" s="8"/>
      <c r="H1072" s="8"/>
      <c r="I1072" s="8"/>
      <c r="J1072" s="8"/>
      <c r="K1072" s="8"/>
      <c r="L1072" s="8"/>
    </row>
    <row r="1073" spans="1:12" x14ac:dyDescent="0.25">
      <c r="A1073" s="89"/>
      <c r="B1073" s="89"/>
      <c r="C1073" s="244"/>
      <c r="D1073" s="7"/>
      <c r="E1073" s="7"/>
      <c r="F1073" s="8"/>
      <c r="G1073" s="8"/>
      <c r="H1073" s="8"/>
      <c r="I1073" s="8"/>
      <c r="J1073" s="8"/>
      <c r="K1073" s="8"/>
      <c r="L1073" s="8"/>
    </row>
    <row r="1074" spans="1:12" x14ac:dyDescent="0.25">
      <c r="A1074" s="89"/>
      <c r="B1074" s="89"/>
      <c r="C1074" s="244"/>
      <c r="D1074" s="7"/>
      <c r="E1074" s="7"/>
      <c r="F1074" s="8"/>
      <c r="G1074" s="8"/>
      <c r="H1074" s="8"/>
      <c r="I1074" s="8"/>
      <c r="J1074" s="8"/>
      <c r="K1074" s="8"/>
      <c r="L1074" s="8"/>
    </row>
    <row r="1075" spans="1:12" x14ac:dyDescent="0.25">
      <c r="A1075" s="89"/>
      <c r="B1075" s="89"/>
      <c r="C1075" s="244"/>
      <c r="D1075" s="7"/>
      <c r="E1075" s="7"/>
      <c r="F1075" s="8"/>
      <c r="G1075" s="8"/>
      <c r="H1075" s="8"/>
      <c r="I1075" s="8"/>
      <c r="J1075" s="8"/>
      <c r="K1075" s="8"/>
      <c r="L1075" s="8"/>
    </row>
    <row r="1076" spans="1:12" x14ac:dyDescent="0.25">
      <c r="A1076" s="89"/>
      <c r="B1076" s="89"/>
      <c r="C1076" s="244"/>
      <c r="D1076" s="7"/>
      <c r="E1076" s="7"/>
      <c r="F1076" s="8"/>
      <c r="G1076" s="8"/>
      <c r="H1076" s="8"/>
      <c r="I1076" s="8"/>
      <c r="J1076" s="8"/>
      <c r="K1076" s="8"/>
      <c r="L1076" s="8"/>
    </row>
    <row r="1077" spans="1:12" x14ac:dyDescent="0.25">
      <c r="A1077" s="89"/>
      <c r="B1077" s="89"/>
      <c r="C1077" s="244"/>
      <c r="D1077" s="7"/>
      <c r="E1077" s="7"/>
      <c r="F1077" s="8"/>
      <c r="G1077" s="8"/>
      <c r="H1077" s="8"/>
      <c r="I1077" s="8"/>
      <c r="J1077" s="8"/>
      <c r="K1077" s="8"/>
      <c r="L1077" s="8"/>
    </row>
    <row r="1078" spans="1:12" x14ac:dyDescent="0.25">
      <c r="A1078" s="89"/>
      <c r="B1078" s="89"/>
      <c r="C1078" s="244"/>
      <c r="D1078" s="7"/>
      <c r="E1078" s="7"/>
      <c r="F1078" s="8"/>
      <c r="G1078" s="8"/>
      <c r="H1078" s="8"/>
      <c r="I1078" s="8"/>
      <c r="J1078" s="8"/>
      <c r="K1078" s="8"/>
      <c r="L1078" s="8"/>
    </row>
    <row r="1079" spans="1:12" x14ac:dyDescent="0.25">
      <c r="A1079" s="89"/>
      <c r="B1079" s="89"/>
      <c r="C1079" s="244"/>
      <c r="D1079" s="7"/>
      <c r="E1079" s="7"/>
      <c r="F1079" s="8"/>
      <c r="G1079" s="8"/>
      <c r="H1079" s="8"/>
      <c r="I1079" s="8"/>
      <c r="J1079" s="8"/>
      <c r="K1079" s="8"/>
      <c r="L1079" s="8"/>
    </row>
    <row r="1080" spans="1:12" x14ac:dyDescent="0.25">
      <c r="A1080" s="89"/>
      <c r="B1080" s="89"/>
      <c r="C1080" s="244"/>
      <c r="D1080" s="7"/>
      <c r="E1080" s="7"/>
      <c r="F1080" s="8"/>
      <c r="G1080" s="8"/>
      <c r="H1080" s="8"/>
      <c r="I1080" s="8"/>
      <c r="J1080" s="8"/>
      <c r="K1080" s="8"/>
      <c r="L1080" s="8"/>
    </row>
    <row r="1081" spans="1:12" x14ac:dyDescent="0.25">
      <c r="A1081" s="89"/>
      <c r="B1081" s="89"/>
      <c r="C1081" s="244"/>
      <c r="D1081" s="7"/>
      <c r="E1081" s="7"/>
      <c r="F1081" s="8"/>
      <c r="G1081" s="8"/>
      <c r="H1081" s="8"/>
      <c r="I1081" s="8"/>
      <c r="J1081" s="8"/>
      <c r="K1081" s="8"/>
      <c r="L1081" s="8"/>
    </row>
    <row r="1082" spans="1:12" x14ac:dyDescent="0.25">
      <c r="A1082" s="89"/>
      <c r="B1082" s="89"/>
      <c r="C1082" s="244"/>
      <c r="D1082" s="7"/>
      <c r="E1082" s="7"/>
      <c r="F1082" s="8"/>
      <c r="G1082" s="8"/>
      <c r="H1082" s="8"/>
      <c r="I1082" s="8"/>
      <c r="J1082" s="8"/>
      <c r="K1082" s="8"/>
      <c r="L1082" s="8"/>
    </row>
    <row r="1083" spans="1:12" x14ac:dyDescent="0.25">
      <c r="A1083" s="244"/>
      <c r="B1083" s="244"/>
      <c r="C1083" s="89"/>
      <c r="D1083" s="7"/>
      <c r="E1083" s="7"/>
      <c r="F1083" s="8"/>
      <c r="G1083" s="8"/>
      <c r="H1083" s="8"/>
      <c r="I1083" s="8"/>
      <c r="J1083" s="8"/>
      <c r="K1083" s="8"/>
      <c r="L1083" s="8"/>
    </row>
    <row r="1084" spans="1:12" x14ac:dyDescent="0.25">
      <c r="A1084" s="89"/>
      <c r="B1084" s="89"/>
      <c r="C1084" s="244"/>
      <c r="D1084" s="7"/>
      <c r="E1084" s="7"/>
      <c r="F1084" s="8"/>
      <c r="G1084" s="8"/>
      <c r="H1084" s="8"/>
      <c r="I1084" s="8"/>
      <c r="J1084" s="8"/>
      <c r="K1084" s="8"/>
      <c r="L1084" s="8"/>
    </row>
    <row r="1085" spans="1:12" x14ac:dyDescent="0.25">
      <c r="A1085" s="244"/>
      <c r="B1085" s="244"/>
      <c r="C1085" s="89"/>
      <c r="D1085" s="7"/>
      <c r="E1085" s="7"/>
      <c r="F1085" s="8"/>
      <c r="G1085" s="8"/>
      <c r="H1085" s="8"/>
      <c r="I1085" s="8"/>
      <c r="J1085" s="8"/>
      <c r="K1085" s="8"/>
      <c r="L1085" s="8"/>
    </row>
    <row r="1086" spans="1:12" x14ac:dyDescent="0.25">
      <c r="A1086" s="89"/>
      <c r="B1086" s="89"/>
      <c r="C1086" s="244"/>
      <c r="D1086" s="7"/>
      <c r="E1086" s="7"/>
      <c r="F1086" s="8"/>
      <c r="G1086" s="8"/>
      <c r="H1086" s="8"/>
      <c r="I1086" s="8"/>
      <c r="J1086" s="8"/>
      <c r="K1086" s="8"/>
      <c r="L1086" s="8"/>
    </row>
    <row r="1087" spans="1:12" x14ac:dyDescent="0.25">
      <c r="A1087" s="89"/>
      <c r="B1087" s="89"/>
      <c r="C1087" s="244"/>
      <c r="D1087" s="7"/>
      <c r="E1087" s="7"/>
      <c r="F1087" s="8"/>
      <c r="G1087" s="8"/>
      <c r="H1087" s="8"/>
      <c r="I1087" s="8"/>
      <c r="J1087" s="8"/>
      <c r="K1087" s="8"/>
      <c r="L1087" s="8"/>
    </row>
    <row r="1088" spans="1:12" x14ac:dyDescent="0.25">
      <c r="A1088" s="244"/>
      <c r="B1088" s="244"/>
      <c r="C1088" s="89"/>
      <c r="D1088" s="7"/>
      <c r="E1088" s="7"/>
      <c r="F1088" s="8"/>
      <c r="G1088" s="8"/>
      <c r="H1088" s="8"/>
      <c r="I1088" s="8"/>
      <c r="J1088" s="8"/>
      <c r="K1088" s="8"/>
      <c r="L1088" s="8"/>
    </row>
    <row r="1089" spans="1:12" x14ac:dyDescent="0.25">
      <c r="A1089" s="89"/>
      <c r="B1089" s="89"/>
      <c r="C1089" s="244"/>
      <c r="D1089" s="7"/>
      <c r="E1089" s="7"/>
      <c r="F1089" s="8"/>
      <c r="G1089" s="8"/>
      <c r="H1089" s="8"/>
      <c r="I1089" s="8"/>
      <c r="J1089" s="8"/>
      <c r="K1089" s="8"/>
      <c r="L1089" s="8"/>
    </row>
    <row r="1090" spans="1:12" x14ac:dyDescent="0.25">
      <c r="A1090" s="89"/>
      <c r="B1090" s="89"/>
      <c r="C1090" s="89"/>
      <c r="D1090" s="330"/>
      <c r="E1090" s="330"/>
      <c r="F1090" s="331"/>
      <c r="G1090" s="331"/>
      <c r="H1090" s="331"/>
      <c r="I1090" s="331"/>
      <c r="J1090" s="331"/>
      <c r="K1090" s="331"/>
      <c r="L1090" s="331"/>
    </row>
    <row r="1091" spans="1:12" x14ac:dyDescent="0.25">
      <c r="A1091" s="327"/>
      <c r="B1091" s="328"/>
      <c r="C1091" s="332"/>
      <c r="D1091" s="87"/>
      <c r="E1091" s="87"/>
      <c r="F1091" s="87"/>
      <c r="G1091" s="87"/>
      <c r="H1091" s="87"/>
      <c r="I1091" s="87"/>
      <c r="J1091" s="87"/>
      <c r="K1091" s="87"/>
      <c r="L1091" s="87"/>
    </row>
    <row r="1092" spans="1:12" x14ac:dyDescent="0.25">
      <c r="A1092" s="13"/>
      <c r="B1092" s="87"/>
      <c r="C1092" s="13"/>
      <c r="D1092" s="88"/>
      <c r="E1092" s="88"/>
      <c r="F1092" s="88"/>
      <c r="G1092" s="88"/>
      <c r="H1092" s="88"/>
      <c r="I1092" s="88"/>
      <c r="J1092" s="88"/>
      <c r="K1092" s="88"/>
      <c r="L1092" s="88"/>
    </row>
    <row r="1093" spans="1:12" x14ac:dyDescent="0.25">
      <c r="A1093" s="244"/>
      <c r="B1093" s="244"/>
      <c r="C1093" s="89"/>
      <c r="D1093" s="7"/>
      <c r="E1093" s="7"/>
      <c r="F1093" s="8"/>
      <c r="G1093" s="8"/>
      <c r="H1093" s="8"/>
      <c r="I1093" s="8"/>
      <c r="J1093" s="8"/>
      <c r="K1093" s="8"/>
      <c r="L1093" s="8"/>
    </row>
    <row r="1094" spans="1:12" x14ac:dyDescent="0.25">
      <c r="A1094" s="89"/>
      <c r="B1094" s="89"/>
      <c r="C1094" s="244"/>
      <c r="D1094" s="7"/>
      <c r="E1094" s="7"/>
      <c r="F1094" s="8"/>
      <c r="G1094" s="8"/>
      <c r="H1094" s="8"/>
      <c r="I1094" s="8"/>
      <c r="J1094" s="8"/>
      <c r="K1094" s="8"/>
      <c r="L1094" s="8"/>
    </row>
    <row r="1095" spans="1:12" x14ac:dyDescent="0.25">
      <c r="A1095" s="244"/>
      <c r="B1095" s="244"/>
      <c r="C1095" s="89"/>
      <c r="D1095" s="7"/>
      <c r="E1095" s="7"/>
      <c r="F1095" s="8"/>
      <c r="G1095" s="8"/>
      <c r="H1095" s="8"/>
      <c r="I1095" s="8"/>
      <c r="J1095" s="8"/>
      <c r="K1095" s="8"/>
      <c r="L1095" s="8"/>
    </row>
    <row r="1096" spans="1:12" x14ac:dyDescent="0.25">
      <c r="A1096" s="89"/>
      <c r="B1096" s="89"/>
      <c r="C1096" s="244"/>
      <c r="D1096" s="7"/>
      <c r="E1096" s="7"/>
      <c r="F1096" s="8"/>
      <c r="G1096" s="8"/>
      <c r="H1096" s="8"/>
      <c r="I1096" s="8"/>
      <c r="J1096" s="8"/>
      <c r="K1096" s="8"/>
      <c r="L1096" s="8"/>
    </row>
    <row r="1097" spans="1:12" x14ac:dyDescent="0.25">
      <c r="A1097" s="244"/>
      <c r="B1097" s="244"/>
      <c r="C1097" s="89"/>
      <c r="D1097" s="7"/>
      <c r="E1097" s="7"/>
      <c r="F1097" s="8"/>
      <c r="G1097" s="8"/>
      <c r="H1097" s="8"/>
      <c r="I1097" s="8"/>
      <c r="J1097" s="8"/>
      <c r="K1097" s="8"/>
      <c r="L1097" s="8"/>
    </row>
    <row r="1098" spans="1:12" x14ac:dyDescent="0.25">
      <c r="A1098" s="89"/>
      <c r="B1098" s="89"/>
      <c r="C1098" s="244"/>
      <c r="D1098" s="7"/>
      <c r="E1098" s="7"/>
      <c r="F1098" s="8"/>
      <c r="G1098" s="8"/>
      <c r="H1098" s="8"/>
      <c r="I1098" s="8"/>
      <c r="J1098" s="8"/>
      <c r="K1098" s="8"/>
      <c r="L1098" s="8"/>
    </row>
    <row r="1099" spans="1:12" x14ac:dyDescent="0.25">
      <c r="A1099" s="89"/>
      <c r="B1099" s="89"/>
      <c r="C1099" s="244"/>
      <c r="D1099" s="7"/>
      <c r="E1099" s="7"/>
      <c r="F1099" s="8"/>
      <c r="G1099" s="8"/>
      <c r="H1099" s="8"/>
      <c r="I1099" s="8"/>
      <c r="J1099" s="8"/>
      <c r="K1099" s="8"/>
      <c r="L1099" s="8"/>
    </row>
    <row r="1100" spans="1:12" x14ac:dyDescent="0.25">
      <c r="A1100" s="244"/>
      <c r="B1100" s="244"/>
      <c r="C1100" s="89"/>
      <c r="D1100" s="7"/>
      <c r="E1100" s="7"/>
      <c r="F1100" s="8"/>
      <c r="G1100" s="8"/>
      <c r="H1100" s="8"/>
      <c r="I1100" s="8"/>
      <c r="J1100" s="8"/>
      <c r="K1100" s="8"/>
      <c r="L1100" s="8"/>
    </row>
    <row r="1101" spans="1:12" x14ac:dyDescent="0.25">
      <c r="A1101" s="89"/>
      <c r="B1101" s="89"/>
      <c r="C1101" s="244"/>
      <c r="D1101" s="7"/>
      <c r="E1101" s="7"/>
      <c r="F1101" s="8"/>
      <c r="G1101" s="8"/>
      <c r="H1101" s="8"/>
      <c r="I1101" s="8"/>
      <c r="J1101" s="8"/>
      <c r="K1101" s="8"/>
      <c r="L1101" s="8"/>
    </row>
    <row r="1102" spans="1:12" x14ac:dyDescent="0.25">
      <c r="A1102" s="244"/>
      <c r="B1102" s="244"/>
      <c r="C1102" s="89"/>
      <c r="D1102" s="7"/>
      <c r="E1102" s="7"/>
      <c r="F1102" s="8"/>
      <c r="G1102" s="8"/>
      <c r="H1102" s="8"/>
      <c r="I1102" s="8"/>
      <c r="J1102" s="8"/>
      <c r="K1102" s="8"/>
      <c r="L1102" s="8"/>
    </row>
    <row r="1103" spans="1:12" x14ac:dyDescent="0.25">
      <c r="A1103" s="89"/>
      <c r="B1103" s="89"/>
      <c r="C1103" s="244"/>
      <c r="D1103" s="7"/>
      <c r="E1103" s="7"/>
      <c r="F1103" s="8"/>
      <c r="G1103" s="8"/>
      <c r="H1103" s="8"/>
      <c r="I1103" s="8"/>
      <c r="J1103" s="8"/>
      <c r="K1103" s="8"/>
      <c r="L1103" s="8"/>
    </row>
    <row r="1104" spans="1:12" x14ac:dyDescent="0.25">
      <c r="A1104" s="89"/>
      <c r="B1104" s="89"/>
      <c r="C1104" s="244"/>
      <c r="D1104" s="7"/>
      <c r="E1104" s="7"/>
      <c r="F1104" s="8"/>
      <c r="G1104" s="8"/>
      <c r="H1104" s="8"/>
      <c r="I1104" s="8"/>
      <c r="J1104" s="8"/>
      <c r="K1104" s="8"/>
      <c r="L1104" s="8"/>
    </row>
    <row r="1105" spans="1:12" x14ac:dyDescent="0.25">
      <c r="A1105" s="244"/>
      <c r="B1105" s="244"/>
      <c r="C1105" s="89"/>
      <c r="D1105" s="7"/>
      <c r="E1105" s="7"/>
      <c r="F1105" s="8"/>
      <c r="G1105" s="8"/>
      <c r="H1105" s="8"/>
      <c r="I1105" s="8"/>
      <c r="J1105" s="8"/>
      <c r="K1105" s="8"/>
      <c r="L1105" s="8"/>
    </row>
    <row r="1106" spans="1:12" x14ac:dyDescent="0.25">
      <c r="A1106" s="89"/>
      <c r="B1106" s="89"/>
      <c r="C1106" s="244"/>
      <c r="D1106" s="7"/>
      <c r="E1106" s="7"/>
      <c r="F1106" s="8"/>
      <c r="G1106" s="8"/>
      <c r="H1106" s="8"/>
      <c r="I1106" s="8"/>
      <c r="J1106" s="8"/>
      <c r="K1106" s="8"/>
      <c r="L1106" s="8"/>
    </row>
    <row r="1107" spans="1:12" x14ac:dyDescent="0.25">
      <c r="A1107" s="244"/>
      <c r="B1107" s="244"/>
      <c r="C1107" s="89"/>
      <c r="D1107" s="7"/>
      <c r="E1107" s="7"/>
      <c r="F1107" s="8"/>
      <c r="G1107" s="8"/>
      <c r="H1107" s="8"/>
      <c r="I1107" s="8"/>
      <c r="J1107" s="8"/>
      <c r="K1107" s="8"/>
      <c r="L1107" s="8"/>
    </row>
    <row r="1108" spans="1:12" x14ac:dyDescent="0.25">
      <c r="A1108" s="89"/>
      <c r="B1108" s="89"/>
      <c r="C1108" s="244"/>
      <c r="D1108" s="7"/>
      <c r="E1108" s="7"/>
      <c r="F1108" s="8"/>
      <c r="G1108" s="8"/>
      <c r="H1108" s="8"/>
      <c r="I1108" s="8"/>
      <c r="J1108" s="8"/>
      <c r="K1108" s="8"/>
      <c r="L1108" s="8"/>
    </row>
    <row r="1109" spans="1:12" x14ac:dyDescent="0.25">
      <c r="A1109" s="244"/>
      <c r="B1109" s="244"/>
      <c r="C1109" s="89"/>
      <c r="D1109" s="7"/>
      <c r="E1109" s="7"/>
      <c r="F1109" s="8"/>
      <c r="G1109" s="8"/>
      <c r="H1109" s="8"/>
      <c r="I1109" s="8"/>
      <c r="J1109" s="8"/>
      <c r="K1109" s="8"/>
      <c r="L1109" s="8"/>
    </row>
    <row r="1110" spans="1:12" x14ac:dyDescent="0.25">
      <c r="A1110" s="89"/>
      <c r="B1110" s="89"/>
      <c r="C1110" s="244"/>
      <c r="D1110" s="7"/>
      <c r="E1110" s="7"/>
      <c r="F1110" s="8"/>
      <c r="G1110" s="8"/>
      <c r="H1110" s="8"/>
      <c r="I1110" s="8"/>
      <c r="J1110" s="8"/>
      <c r="K1110" s="8"/>
      <c r="L1110" s="8"/>
    </row>
    <row r="1111" spans="1:12" x14ac:dyDescent="0.25">
      <c r="A1111" s="244"/>
      <c r="B1111" s="244"/>
      <c r="C1111" s="89"/>
      <c r="D1111" s="7"/>
      <c r="E1111" s="7"/>
      <c r="F1111" s="8"/>
      <c r="G1111" s="8"/>
      <c r="H1111" s="8"/>
      <c r="I1111" s="8"/>
      <c r="J1111" s="8"/>
      <c r="K1111" s="8"/>
      <c r="L1111" s="8"/>
    </row>
    <row r="1112" spans="1:12" x14ac:dyDescent="0.25">
      <c r="A1112" s="89"/>
      <c r="B1112" s="89"/>
      <c r="C1112" s="244"/>
      <c r="D1112" s="7"/>
      <c r="E1112" s="7"/>
      <c r="F1112" s="8"/>
      <c r="G1112" s="8"/>
      <c r="H1112" s="8"/>
      <c r="I1112" s="8"/>
      <c r="J1112" s="8"/>
      <c r="K1112" s="8"/>
      <c r="L1112" s="8"/>
    </row>
    <row r="1113" spans="1:12" x14ac:dyDescent="0.25">
      <c r="A1113" s="89"/>
      <c r="B1113" s="89"/>
      <c r="C1113" s="89"/>
      <c r="D1113" s="330"/>
      <c r="E1113" s="330"/>
      <c r="F1113" s="331"/>
      <c r="G1113" s="331"/>
      <c r="H1113" s="331"/>
      <c r="I1113" s="331"/>
      <c r="J1113" s="331"/>
      <c r="K1113" s="331"/>
      <c r="L1113" s="331"/>
    </row>
    <row r="1114" spans="1:12" x14ac:dyDescent="0.25">
      <c r="A1114" s="327"/>
      <c r="B1114" s="328"/>
      <c r="C1114" s="332"/>
      <c r="D1114" s="87"/>
      <c r="E1114" s="87"/>
      <c r="F1114" s="87"/>
      <c r="G1114" s="87"/>
      <c r="H1114" s="87"/>
      <c r="I1114" s="87"/>
      <c r="J1114" s="87"/>
      <c r="K1114" s="87"/>
      <c r="L1114" s="87"/>
    </row>
    <row r="1115" spans="1:12" x14ac:dyDescent="0.25">
      <c r="A1115" s="13"/>
      <c r="B1115" s="87"/>
      <c r="C1115" s="13"/>
      <c r="D1115" s="88"/>
      <c r="E1115" s="88"/>
      <c r="F1115" s="88"/>
      <c r="G1115" s="88"/>
      <c r="H1115" s="88"/>
      <c r="I1115" s="88"/>
      <c r="J1115" s="88"/>
      <c r="K1115" s="88"/>
      <c r="L1115" s="88"/>
    </row>
    <row r="1116" spans="1:12" x14ac:dyDescent="0.25">
      <c r="A1116" s="244"/>
      <c r="B1116" s="244"/>
      <c r="C1116" s="89"/>
      <c r="D1116" s="7"/>
      <c r="E1116" s="7"/>
      <c r="F1116" s="8"/>
      <c r="G1116" s="8"/>
      <c r="H1116" s="8"/>
      <c r="I1116" s="8"/>
      <c r="J1116" s="8"/>
      <c r="K1116" s="8"/>
      <c r="L1116" s="8"/>
    </row>
    <row r="1117" spans="1:12" x14ac:dyDescent="0.25">
      <c r="A1117" s="89"/>
      <c r="B1117" s="89"/>
      <c r="C1117" s="244"/>
      <c r="D1117" s="7"/>
      <c r="E1117" s="7"/>
      <c r="F1117" s="8"/>
      <c r="G1117" s="8"/>
      <c r="H1117" s="8"/>
      <c r="I1117" s="8"/>
      <c r="J1117" s="8"/>
      <c r="K1117" s="8"/>
      <c r="L1117" s="8"/>
    </row>
    <row r="1118" spans="1:12" x14ac:dyDescent="0.25">
      <c r="A1118" s="244"/>
      <c r="B1118" s="244"/>
      <c r="C1118" s="89"/>
      <c r="D1118" s="7"/>
      <c r="E1118" s="7"/>
      <c r="F1118" s="8"/>
      <c r="G1118" s="8"/>
      <c r="H1118" s="8"/>
      <c r="I1118" s="8"/>
      <c r="J1118" s="8"/>
      <c r="K1118" s="8"/>
      <c r="L1118" s="8"/>
    </row>
    <row r="1119" spans="1:12" x14ac:dyDescent="0.25">
      <c r="A1119" s="89"/>
      <c r="B1119" s="89"/>
      <c r="C1119" s="244"/>
      <c r="D1119" s="7"/>
      <c r="E1119" s="7"/>
      <c r="F1119" s="8"/>
      <c r="G1119" s="8"/>
      <c r="H1119" s="8"/>
      <c r="I1119" s="8"/>
      <c r="J1119" s="8"/>
      <c r="K1119" s="8"/>
      <c r="L1119" s="8"/>
    </row>
    <row r="1120" spans="1:12" x14ac:dyDescent="0.25">
      <c r="A1120" s="244"/>
      <c r="B1120" s="244"/>
      <c r="C1120" s="89"/>
      <c r="D1120" s="7"/>
      <c r="E1120" s="7"/>
      <c r="F1120" s="8"/>
      <c r="G1120" s="8"/>
      <c r="H1120" s="8"/>
      <c r="I1120" s="8"/>
      <c r="J1120" s="8"/>
      <c r="K1120" s="8"/>
      <c r="L1120" s="8"/>
    </row>
    <row r="1121" spans="1:12" x14ac:dyDescent="0.25">
      <c r="A1121" s="89"/>
      <c r="B1121" s="89"/>
      <c r="C1121" s="244"/>
      <c r="D1121" s="7"/>
      <c r="E1121" s="7"/>
      <c r="F1121" s="8"/>
      <c r="G1121" s="8"/>
      <c r="H1121" s="8"/>
      <c r="I1121" s="8"/>
      <c r="J1121" s="8"/>
      <c r="K1121" s="8"/>
      <c r="L1121" s="8"/>
    </row>
    <row r="1122" spans="1:12" x14ac:dyDescent="0.25">
      <c r="A1122" s="244"/>
      <c r="B1122" s="244"/>
      <c r="C1122" s="89"/>
      <c r="D1122" s="7"/>
      <c r="E1122" s="7"/>
      <c r="F1122" s="8"/>
      <c r="G1122" s="8"/>
      <c r="H1122" s="8"/>
      <c r="I1122" s="8"/>
      <c r="J1122" s="8"/>
      <c r="K1122" s="8"/>
      <c r="L1122" s="8"/>
    </row>
    <row r="1123" spans="1:12" x14ac:dyDescent="0.25">
      <c r="A1123" s="89"/>
      <c r="B1123" s="89"/>
      <c r="C1123" s="244"/>
      <c r="D1123" s="7"/>
      <c r="E1123" s="7"/>
      <c r="F1123" s="8"/>
      <c r="G1123" s="8"/>
      <c r="H1123" s="8"/>
      <c r="I1123" s="8"/>
      <c r="J1123" s="8"/>
      <c r="K1123" s="8"/>
      <c r="L1123" s="8"/>
    </row>
    <row r="1124" spans="1:12" x14ac:dyDescent="0.25">
      <c r="A1124" s="244"/>
      <c r="B1124" s="244"/>
      <c r="C1124" s="89"/>
      <c r="D1124" s="7"/>
      <c r="E1124" s="7"/>
      <c r="F1124" s="8"/>
      <c r="G1124" s="8"/>
      <c r="H1124" s="8"/>
      <c r="I1124" s="8"/>
      <c r="J1124" s="8"/>
      <c r="K1124" s="8"/>
      <c r="L1124" s="8"/>
    </row>
    <row r="1125" spans="1:12" x14ac:dyDescent="0.25">
      <c r="A1125" s="89"/>
      <c r="B1125" s="89"/>
      <c r="C1125" s="244"/>
      <c r="D1125" s="7"/>
      <c r="E1125" s="7"/>
      <c r="F1125" s="8"/>
      <c r="G1125" s="8"/>
      <c r="H1125" s="8"/>
      <c r="I1125" s="8"/>
      <c r="J1125" s="8"/>
      <c r="K1125" s="8"/>
      <c r="L1125" s="8"/>
    </row>
    <row r="1126" spans="1:12" x14ac:dyDescent="0.25">
      <c r="A1126" s="244"/>
      <c r="B1126" s="244"/>
      <c r="C1126" s="89"/>
      <c r="D1126" s="7"/>
      <c r="E1126" s="7"/>
      <c r="F1126" s="8"/>
      <c r="G1126" s="8"/>
      <c r="H1126" s="8"/>
      <c r="I1126" s="8"/>
      <c r="J1126" s="8"/>
      <c r="K1126" s="8"/>
      <c r="L1126" s="8"/>
    </row>
    <row r="1127" spans="1:12" x14ac:dyDescent="0.25">
      <c r="A1127" s="89"/>
      <c r="B1127" s="89"/>
      <c r="C1127" s="244"/>
      <c r="D1127" s="7"/>
      <c r="E1127" s="7"/>
      <c r="F1127" s="8"/>
      <c r="G1127" s="8"/>
      <c r="H1127" s="8"/>
      <c r="I1127" s="8"/>
      <c r="J1127" s="8"/>
      <c r="K1127" s="8"/>
      <c r="L1127" s="8"/>
    </row>
    <row r="1128" spans="1:12" x14ac:dyDescent="0.25">
      <c r="A1128" s="244"/>
      <c r="B1128" s="244"/>
      <c r="C1128" s="89"/>
      <c r="D1128" s="7"/>
      <c r="E1128" s="7"/>
      <c r="F1128" s="8"/>
      <c r="G1128" s="8"/>
      <c r="H1128" s="8"/>
      <c r="I1128" s="8"/>
      <c r="J1128" s="8"/>
      <c r="K1128" s="8"/>
      <c r="L1128" s="8"/>
    </row>
    <row r="1129" spans="1:12" x14ac:dyDescent="0.25">
      <c r="A1129" s="89"/>
      <c r="B1129" s="89"/>
      <c r="C1129" s="244"/>
      <c r="D1129" s="7"/>
      <c r="E1129" s="7"/>
      <c r="F1129" s="8"/>
      <c r="G1129" s="8"/>
      <c r="H1129" s="8"/>
      <c r="I1129" s="8"/>
      <c r="J1129" s="8"/>
      <c r="K1129" s="8"/>
      <c r="L1129" s="8"/>
    </row>
    <row r="1130" spans="1:12" x14ac:dyDescent="0.25">
      <c r="A1130" s="89"/>
      <c r="B1130" s="89"/>
      <c r="C1130" s="244"/>
      <c r="D1130" s="7"/>
      <c r="E1130" s="7"/>
      <c r="F1130" s="8"/>
      <c r="G1130" s="8"/>
      <c r="H1130" s="8"/>
      <c r="I1130" s="8"/>
      <c r="J1130" s="8"/>
      <c r="K1130" s="8"/>
      <c r="L1130" s="8"/>
    </row>
    <row r="1131" spans="1:12" x14ac:dyDescent="0.25">
      <c r="A1131" s="89"/>
      <c r="B1131" s="89"/>
      <c r="C1131" s="244"/>
      <c r="D1131" s="7"/>
      <c r="E1131" s="7"/>
      <c r="F1131" s="8"/>
      <c r="G1131" s="8"/>
      <c r="H1131" s="8"/>
      <c r="I1131" s="8"/>
      <c r="J1131" s="8"/>
      <c r="K1131" s="8"/>
      <c r="L1131" s="8"/>
    </row>
    <row r="1132" spans="1:12" x14ac:dyDescent="0.25">
      <c r="A1132" s="244"/>
      <c r="B1132" s="244"/>
      <c r="C1132" s="89"/>
      <c r="D1132" s="7"/>
      <c r="E1132" s="7"/>
      <c r="F1132" s="8"/>
      <c r="G1132" s="8"/>
      <c r="H1132" s="8"/>
      <c r="I1132" s="8"/>
      <c r="J1132" s="8"/>
      <c r="K1132" s="8"/>
      <c r="L1132" s="8"/>
    </row>
    <row r="1133" spans="1:12" x14ac:dyDescent="0.25">
      <c r="A1133" s="89"/>
      <c r="B1133" s="89"/>
      <c r="C1133" s="244"/>
      <c r="D1133" s="7"/>
      <c r="E1133" s="7"/>
      <c r="F1133" s="8"/>
      <c r="G1133" s="8"/>
      <c r="H1133" s="8"/>
      <c r="I1133" s="8"/>
      <c r="J1133" s="8"/>
      <c r="K1133" s="8"/>
      <c r="L1133" s="8"/>
    </row>
    <row r="1134" spans="1:12" x14ac:dyDescent="0.25">
      <c r="A1134" s="244"/>
      <c r="B1134" s="244"/>
      <c r="C1134" s="89"/>
      <c r="D1134" s="7"/>
      <c r="E1134" s="7"/>
      <c r="F1134" s="8"/>
      <c r="G1134" s="8"/>
      <c r="H1134" s="8"/>
      <c r="I1134" s="8"/>
      <c r="J1134" s="8"/>
      <c r="K1134" s="8"/>
      <c r="L1134" s="8"/>
    </row>
    <row r="1135" spans="1:12" x14ac:dyDescent="0.25">
      <c r="A1135" s="89"/>
      <c r="B1135" s="89"/>
      <c r="C1135" s="244"/>
      <c r="D1135" s="7"/>
      <c r="E1135" s="7"/>
      <c r="F1135" s="8"/>
      <c r="G1135" s="8"/>
      <c r="H1135" s="8"/>
      <c r="I1135" s="8"/>
      <c r="J1135" s="8"/>
      <c r="K1135" s="8"/>
      <c r="L1135" s="8"/>
    </row>
    <row r="1136" spans="1:12" x14ac:dyDescent="0.25">
      <c r="A1136" s="89"/>
      <c r="B1136" s="89"/>
      <c r="C1136" s="244"/>
      <c r="D1136" s="89"/>
      <c r="E1136" s="7"/>
      <c r="F1136" s="89"/>
      <c r="G1136" s="89"/>
      <c r="H1136" s="89"/>
      <c r="I1136" s="89"/>
      <c r="J1136" s="89"/>
      <c r="K1136" s="89"/>
      <c r="L1136" s="89"/>
    </row>
    <row r="1137" spans="1:12" x14ac:dyDescent="0.25">
      <c r="A1137" s="89"/>
      <c r="B1137" s="89"/>
      <c r="C1137" s="244"/>
      <c r="D1137" s="7"/>
      <c r="E1137" s="7"/>
      <c r="F1137" s="8"/>
      <c r="G1137" s="8"/>
      <c r="H1137" s="8"/>
      <c r="I1137" s="8"/>
      <c r="J1137" s="8"/>
      <c r="K1137" s="8"/>
      <c r="L1137" s="8"/>
    </row>
    <row r="1138" spans="1:12" x14ac:dyDescent="0.25">
      <c r="A1138" s="89"/>
      <c r="B1138" s="89"/>
      <c r="C1138" s="244"/>
      <c r="D1138" s="7"/>
      <c r="E1138" s="7"/>
      <c r="F1138" s="8"/>
      <c r="G1138" s="8"/>
      <c r="H1138" s="8"/>
      <c r="I1138" s="8"/>
      <c r="J1138" s="8"/>
      <c r="K1138" s="8"/>
      <c r="L1138" s="8"/>
    </row>
    <row r="1139" spans="1:12" x14ac:dyDescent="0.25">
      <c r="A1139" s="89"/>
      <c r="B1139" s="89"/>
      <c r="C1139" s="244"/>
      <c r="D1139" s="7"/>
      <c r="E1139" s="7"/>
      <c r="F1139" s="8"/>
      <c r="G1139" s="8"/>
      <c r="H1139" s="8"/>
      <c r="I1139" s="8"/>
      <c r="J1139" s="8"/>
      <c r="K1139" s="8"/>
      <c r="L1139" s="8"/>
    </row>
    <row r="1140" spans="1:12" x14ac:dyDescent="0.25">
      <c r="A1140" s="244"/>
      <c r="B1140" s="244"/>
      <c r="C1140" s="89"/>
      <c r="D1140" s="7"/>
      <c r="E1140" s="7"/>
      <c r="F1140" s="8"/>
      <c r="G1140" s="8"/>
      <c r="H1140" s="8"/>
      <c r="I1140" s="8"/>
      <c r="J1140" s="8"/>
      <c r="K1140" s="8"/>
      <c r="L1140" s="8"/>
    </row>
    <row r="1141" spans="1:12" x14ac:dyDescent="0.25">
      <c r="A1141" s="89"/>
      <c r="B1141" s="89"/>
      <c r="C1141" s="244"/>
      <c r="D1141" s="7"/>
      <c r="E1141" s="7"/>
      <c r="F1141" s="8"/>
      <c r="G1141" s="8"/>
      <c r="H1141" s="8"/>
      <c r="I1141" s="8"/>
      <c r="J1141" s="8"/>
      <c r="K1141" s="8"/>
      <c r="L1141" s="8"/>
    </row>
    <row r="1142" spans="1:12" x14ac:dyDescent="0.25">
      <c r="A1142" s="89"/>
      <c r="B1142" s="89"/>
      <c r="C1142" s="244"/>
      <c r="D1142" s="7"/>
      <c r="E1142" s="7"/>
      <c r="F1142" s="8"/>
      <c r="G1142" s="8"/>
      <c r="H1142" s="8"/>
      <c r="I1142" s="8"/>
      <c r="J1142" s="8"/>
      <c r="K1142" s="8"/>
      <c r="L1142" s="8"/>
    </row>
    <row r="1143" spans="1:12" x14ac:dyDescent="0.25">
      <c r="A1143" s="89"/>
      <c r="B1143" s="89"/>
      <c r="C1143" s="244"/>
      <c r="D1143" s="7"/>
      <c r="E1143" s="7"/>
      <c r="F1143" s="8"/>
      <c r="G1143" s="8"/>
      <c r="H1143" s="8"/>
      <c r="I1143" s="8"/>
      <c r="J1143" s="8"/>
      <c r="K1143" s="8"/>
      <c r="L1143" s="8"/>
    </row>
    <row r="1144" spans="1:12" x14ac:dyDescent="0.25">
      <c r="A1144" s="89"/>
      <c r="B1144" s="89"/>
      <c r="C1144" s="244"/>
      <c r="D1144" s="7"/>
      <c r="E1144" s="7"/>
      <c r="F1144" s="8"/>
      <c r="G1144" s="8"/>
      <c r="H1144" s="8"/>
      <c r="I1144" s="8"/>
      <c r="J1144" s="8"/>
      <c r="K1144" s="8"/>
      <c r="L1144" s="8"/>
    </row>
    <row r="1145" spans="1:12" x14ac:dyDescent="0.25">
      <c r="A1145" s="89"/>
      <c r="B1145" s="89"/>
      <c r="C1145" s="244"/>
      <c r="D1145" s="7"/>
      <c r="E1145" s="7"/>
      <c r="F1145" s="8"/>
      <c r="G1145" s="8"/>
      <c r="H1145" s="8"/>
      <c r="I1145" s="8"/>
      <c r="J1145" s="8"/>
      <c r="K1145" s="8"/>
      <c r="L1145" s="8"/>
    </row>
    <row r="1146" spans="1:12" x14ac:dyDescent="0.25">
      <c r="A1146" s="89"/>
      <c r="B1146" s="89"/>
      <c r="C1146" s="244"/>
      <c r="D1146" s="7"/>
      <c r="E1146" s="7"/>
      <c r="F1146" s="8"/>
      <c r="G1146" s="8"/>
      <c r="H1146" s="8"/>
      <c r="I1146" s="8"/>
      <c r="J1146" s="8"/>
      <c r="K1146" s="8"/>
      <c r="L1146" s="8"/>
    </row>
    <row r="1147" spans="1:12" x14ac:dyDescent="0.25">
      <c r="A1147" s="244"/>
      <c r="B1147" s="244"/>
      <c r="C1147" s="89"/>
      <c r="D1147" s="7"/>
      <c r="E1147" s="7"/>
      <c r="F1147" s="8"/>
      <c r="G1147" s="8"/>
      <c r="H1147" s="8"/>
      <c r="I1147" s="8"/>
      <c r="J1147" s="8"/>
      <c r="K1147" s="8"/>
      <c r="L1147" s="8"/>
    </row>
    <row r="1148" spans="1:12" x14ac:dyDescent="0.25">
      <c r="A1148" s="89"/>
      <c r="B1148" s="89"/>
      <c r="C1148" s="244"/>
      <c r="D1148" s="89"/>
      <c r="E1148" s="7"/>
      <c r="F1148" s="89"/>
      <c r="G1148" s="89"/>
      <c r="H1148" s="89"/>
      <c r="I1148" s="89"/>
      <c r="J1148" s="89"/>
      <c r="K1148" s="89"/>
      <c r="L1148" s="89"/>
    </row>
    <row r="1149" spans="1:12" x14ac:dyDescent="0.25">
      <c r="A1149" s="89"/>
      <c r="B1149" s="89"/>
      <c r="C1149" s="244"/>
      <c r="D1149" s="7"/>
      <c r="E1149" s="7"/>
      <c r="F1149" s="8"/>
      <c r="G1149" s="8"/>
      <c r="H1149" s="8"/>
      <c r="I1149" s="8"/>
      <c r="J1149" s="8"/>
      <c r="K1149" s="8"/>
      <c r="L1149" s="8"/>
    </row>
    <row r="1150" spans="1:12" x14ac:dyDescent="0.25">
      <c r="A1150" s="89"/>
      <c r="B1150" s="89"/>
      <c r="C1150" s="244"/>
      <c r="D1150" s="7"/>
      <c r="E1150" s="7"/>
      <c r="F1150" s="8"/>
      <c r="G1150" s="8"/>
      <c r="H1150" s="8"/>
      <c r="I1150" s="8"/>
      <c r="J1150" s="8"/>
      <c r="K1150" s="8"/>
      <c r="L1150" s="8"/>
    </row>
    <row r="1151" spans="1:12" x14ac:dyDescent="0.25">
      <c r="A1151" s="89"/>
      <c r="B1151" s="89"/>
      <c r="C1151" s="244"/>
      <c r="D1151" s="89"/>
      <c r="E1151" s="7"/>
      <c r="F1151" s="89"/>
      <c r="G1151" s="89"/>
      <c r="H1151" s="89"/>
      <c r="I1151" s="89"/>
      <c r="J1151" s="89"/>
      <c r="K1151" s="89"/>
      <c r="L1151" s="89"/>
    </row>
    <row r="1152" spans="1:12" x14ac:dyDescent="0.25">
      <c r="A1152" s="244"/>
      <c r="B1152" s="244"/>
      <c r="C1152" s="89"/>
      <c r="D1152" s="7"/>
      <c r="E1152" s="7"/>
      <c r="F1152" s="8"/>
      <c r="G1152" s="8"/>
      <c r="H1152" s="8"/>
      <c r="I1152" s="8"/>
      <c r="J1152" s="8"/>
      <c r="K1152" s="8"/>
      <c r="L1152" s="8"/>
    </row>
    <row r="1153" spans="1:12" x14ac:dyDescent="0.25">
      <c r="A1153" s="89"/>
      <c r="B1153" s="89"/>
      <c r="C1153" s="244"/>
      <c r="D1153" s="7"/>
      <c r="E1153" s="7"/>
      <c r="F1153" s="8"/>
      <c r="G1153" s="8"/>
      <c r="H1153" s="8"/>
      <c r="I1153" s="8"/>
      <c r="J1153" s="8"/>
      <c r="K1153" s="8"/>
      <c r="L1153" s="8"/>
    </row>
    <row r="1154" spans="1:12" x14ac:dyDescent="0.25">
      <c r="A1154" s="89"/>
      <c r="B1154" s="89"/>
      <c r="C1154" s="244"/>
      <c r="D1154" s="7"/>
      <c r="E1154" s="7"/>
      <c r="F1154" s="8"/>
      <c r="G1154" s="8"/>
      <c r="H1154" s="8"/>
      <c r="I1154" s="8"/>
      <c r="J1154" s="8"/>
      <c r="K1154" s="8"/>
      <c r="L1154" s="8"/>
    </row>
    <row r="1155" spans="1:12" x14ac:dyDescent="0.25">
      <c r="A1155" s="244"/>
      <c r="B1155" s="244"/>
      <c r="C1155" s="89"/>
      <c r="D1155" s="7"/>
      <c r="E1155" s="7"/>
      <c r="F1155" s="8"/>
      <c r="G1155" s="8"/>
      <c r="H1155" s="8"/>
      <c r="I1155" s="8"/>
      <c r="J1155" s="8"/>
      <c r="K1155" s="8"/>
      <c r="L1155" s="8"/>
    </row>
    <row r="1156" spans="1:12" x14ac:dyDescent="0.25">
      <c r="A1156" s="89"/>
      <c r="B1156" s="89"/>
      <c r="C1156" s="244"/>
      <c r="D1156" s="7"/>
      <c r="E1156" s="7"/>
      <c r="F1156" s="8"/>
      <c r="G1156" s="8"/>
      <c r="H1156" s="8"/>
      <c r="I1156" s="8"/>
      <c r="J1156" s="8"/>
      <c r="K1156" s="8"/>
      <c r="L1156" s="8"/>
    </row>
    <row r="1157" spans="1:12" x14ac:dyDescent="0.25">
      <c r="A1157" s="89"/>
      <c r="B1157" s="89"/>
      <c r="C1157" s="244"/>
      <c r="D1157" s="89"/>
      <c r="E1157" s="7"/>
      <c r="F1157" s="89"/>
      <c r="G1157" s="89"/>
      <c r="H1157" s="89"/>
      <c r="I1157" s="89"/>
      <c r="J1157" s="89"/>
      <c r="K1157" s="89"/>
      <c r="L1157" s="89"/>
    </row>
    <row r="1158" spans="1:12" x14ac:dyDescent="0.25">
      <c r="A1158" s="89"/>
      <c r="B1158" s="89"/>
      <c r="C1158" s="244"/>
      <c r="D1158" s="7"/>
      <c r="E1158" s="7"/>
      <c r="F1158" s="8"/>
      <c r="G1158" s="8"/>
      <c r="H1158" s="8"/>
      <c r="I1158" s="8"/>
      <c r="J1158" s="8"/>
      <c r="K1158" s="8"/>
      <c r="L1158" s="8"/>
    </row>
    <row r="1159" spans="1:12" x14ac:dyDescent="0.25">
      <c r="A1159" s="89"/>
      <c r="B1159" s="89"/>
      <c r="C1159" s="244"/>
      <c r="D1159" s="7"/>
      <c r="E1159" s="7"/>
      <c r="F1159" s="8"/>
      <c r="G1159" s="8"/>
      <c r="H1159" s="8"/>
      <c r="I1159" s="8"/>
      <c r="J1159" s="8"/>
      <c r="K1159" s="8"/>
      <c r="L1159" s="8"/>
    </row>
    <row r="1160" spans="1:12" x14ac:dyDescent="0.25">
      <c r="A1160" s="244"/>
      <c r="B1160" s="244"/>
      <c r="C1160" s="89"/>
      <c r="D1160" s="7"/>
      <c r="E1160" s="7"/>
      <c r="F1160" s="8"/>
      <c r="G1160" s="8"/>
      <c r="H1160" s="8"/>
      <c r="I1160" s="8"/>
      <c r="J1160" s="8"/>
      <c r="K1160" s="8"/>
      <c r="L1160" s="8"/>
    </row>
    <row r="1161" spans="1:12" x14ac:dyDescent="0.25">
      <c r="A1161" s="89"/>
      <c r="B1161" s="89"/>
      <c r="C1161" s="244"/>
      <c r="D1161" s="7"/>
      <c r="E1161" s="7"/>
      <c r="F1161" s="8"/>
      <c r="G1161" s="8"/>
      <c r="H1161" s="8"/>
      <c r="I1161" s="8"/>
      <c r="J1161" s="8"/>
      <c r="K1161" s="8"/>
      <c r="L1161" s="8"/>
    </row>
    <row r="1162" spans="1:12" x14ac:dyDescent="0.25">
      <c r="A1162" s="89"/>
      <c r="B1162" s="89"/>
      <c r="C1162" s="244"/>
      <c r="D1162" s="7"/>
      <c r="E1162" s="7"/>
      <c r="F1162" s="8"/>
      <c r="G1162" s="8"/>
      <c r="H1162" s="8"/>
      <c r="I1162" s="8"/>
      <c r="J1162" s="8"/>
      <c r="K1162" s="8"/>
      <c r="L1162" s="8"/>
    </row>
    <row r="1163" spans="1:12" x14ac:dyDescent="0.25">
      <c r="A1163" s="89"/>
      <c r="B1163" s="89"/>
      <c r="C1163" s="244"/>
      <c r="D1163" s="7"/>
      <c r="E1163" s="7"/>
      <c r="F1163" s="8"/>
      <c r="G1163" s="8"/>
      <c r="H1163" s="8"/>
      <c r="I1163" s="8"/>
      <c r="J1163" s="8"/>
      <c r="K1163" s="8"/>
      <c r="L1163" s="8"/>
    </row>
    <row r="1164" spans="1:12" x14ac:dyDescent="0.25">
      <c r="A1164" s="89"/>
      <c r="B1164" s="89"/>
      <c r="C1164" s="244"/>
      <c r="D1164" s="7"/>
      <c r="E1164" s="7"/>
      <c r="F1164" s="8"/>
      <c r="G1164" s="8"/>
      <c r="H1164" s="8"/>
      <c r="I1164" s="8"/>
      <c r="J1164" s="8"/>
      <c r="K1164" s="8"/>
      <c r="L1164" s="8"/>
    </row>
    <row r="1165" spans="1:12" x14ac:dyDescent="0.25">
      <c r="A1165" s="89"/>
      <c r="B1165" s="89"/>
      <c r="C1165" s="244"/>
      <c r="D1165" s="7"/>
      <c r="E1165" s="7"/>
      <c r="F1165" s="8"/>
      <c r="G1165" s="8"/>
      <c r="H1165" s="8"/>
      <c r="I1165" s="8"/>
      <c r="J1165" s="8"/>
      <c r="K1165" s="8"/>
      <c r="L1165" s="8"/>
    </row>
    <row r="1166" spans="1:12" x14ac:dyDescent="0.25">
      <c r="A1166" s="89"/>
      <c r="B1166" s="89"/>
      <c r="C1166" s="244"/>
      <c r="D1166" s="7"/>
      <c r="E1166" s="7"/>
      <c r="F1166" s="8"/>
      <c r="G1166" s="8"/>
      <c r="H1166" s="8"/>
      <c r="I1166" s="8"/>
      <c r="J1166" s="8"/>
      <c r="K1166" s="8"/>
      <c r="L1166" s="8"/>
    </row>
    <row r="1167" spans="1:12" x14ac:dyDescent="0.25">
      <c r="A1167" s="89"/>
      <c r="B1167" s="89"/>
      <c r="C1167" s="244"/>
      <c r="D1167" s="7"/>
      <c r="E1167" s="7"/>
      <c r="F1167" s="8"/>
      <c r="G1167" s="8"/>
      <c r="H1167" s="8"/>
      <c r="I1167" s="8"/>
      <c r="J1167" s="8"/>
      <c r="K1167" s="8"/>
      <c r="L1167" s="8"/>
    </row>
    <row r="1168" spans="1:12" x14ac:dyDescent="0.25">
      <c r="A1168" s="89"/>
      <c r="B1168" s="89"/>
      <c r="C1168" s="244"/>
      <c r="D1168" s="7"/>
      <c r="E1168" s="7"/>
      <c r="F1168" s="8"/>
      <c r="G1168" s="8"/>
      <c r="H1168" s="8"/>
      <c r="I1168" s="8"/>
      <c r="J1168" s="8"/>
      <c r="K1168" s="8"/>
      <c r="L1168" s="8"/>
    </row>
    <row r="1169" spans="1:12" x14ac:dyDescent="0.25">
      <c r="A1169" s="244"/>
      <c r="B1169" s="244"/>
      <c r="C1169" s="89"/>
      <c r="D1169" s="7"/>
      <c r="E1169" s="7"/>
      <c r="F1169" s="8"/>
      <c r="G1169" s="8"/>
      <c r="H1169" s="8"/>
      <c r="I1169" s="8"/>
      <c r="J1169" s="8"/>
      <c r="K1169" s="8"/>
      <c r="L1169" s="8"/>
    </row>
    <row r="1170" spans="1:12" x14ac:dyDescent="0.25">
      <c r="A1170" s="89"/>
      <c r="B1170" s="89"/>
      <c r="C1170" s="244"/>
      <c r="D1170" s="7"/>
      <c r="E1170" s="7"/>
      <c r="F1170" s="8"/>
      <c r="G1170" s="8"/>
      <c r="H1170" s="8"/>
      <c r="I1170" s="8"/>
      <c r="J1170" s="8"/>
      <c r="K1170" s="8"/>
      <c r="L1170" s="8"/>
    </row>
    <row r="1171" spans="1:12" x14ac:dyDescent="0.25">
      <c r="A1171" s="89"/>
      <c r="B1171" s="89"/>
      <c r="C1171" s="244"/>
      <c r="D1171" s="7"/>
      <c r="E1171" s="7"/>
      <c r="F1171" s="8"/>
      <c r="G1171" s="8"/>
      <c r="H1171" s="8"/>
      <c r="I1171" s="8"/>
      <c r="J1171" s="8"/>
      <c r="K1171" s="8"/>
      <c r="L1171" s="8"/>
    </row>
    <row r="1172" spans="1:12" x14ac:dyDescent="0.25">
      <c r="A1172" s="89"/>
      <c r="B1172" s="89"/>
      <c r="C1172" s="244"/>
      <c r="D1172" s="7"/>
      <c r="E1172" s="7"/>
      <c r="F1172" s="8"/>
      <c r="G1172" s="8"/>
      <c r="H1172" s="8"/>
      <c r="I1172" s="8"/>
      <c r="J1172" s="8"/>
      <c r="K1172" s="8"/>
      <c r="L1172" s="8"/>
    </row>
    <row r="1173" spans="1:12" x14ac:dyDescent="0.25">
      <c r="A1173" s="89"/>
      <c r="B1173" s="89"/>
      <c r="C1173" s="244"/>
      <c r="D1173" s="7"/>
      <c r="E1173" s="7"/>
      <c r="F1173" s="8"/>
      <c r="G1173" s="8"/>
      <c r="H1173" s="8"/>
      <c r="I1173" s="8"/>
      <c r="J1173" s="8"/>
      <c r="K1173" s="8"/>
      <c r="L1173" s="8"/>
    </row>
    <row r="1174" spans="1:12" x14ac:dyDescent="0.25">
      <c r="A1174" s="89"/>
      <c r="B1174" s="89"/>
      <c r="C1174" s="244"/>
      <c r="D1174" s="7"/>
      <c r="E1174" s="7"/>
      <c r="F1174" s="8"/>
      <c r="G1174" s="8"/>
      <c r="H1174" s="8"/>
      <c r="I1174" s="8"/>
      <c r="J1174" s="8"/>
      <c r="K1174" s="8"/>
      <c r="L1174" s="8"/>
    </row>
    <row r="1175" spans="1:12" x14ac:dyDescent="0.25">
      <c r="A1175" s="89"/>
      <c r="B1175" s="89"/>
      <c r="C1175" s="244"/>
      <c r="D1175" s="7"/>
      <c r="E1175" s="7"/>
      <c r="F1175" s="8"/>
      <c r="G1175" s="8"/>
      <c r="H1175" s="8"/>
      <c r="I1175" s="8"/>
      <c r="J1175" s="8"/>
      <c r="K1175" s="8"/>
      <c r="L1175" s="8"/>
    </row>
    <row r="1176" spans="1:12" x14ac:dyDescent="0.25">
      <c r="A1176" s="244"/>
      <c r="B1176" s="244"/>
      <c r="C1176" s="89"/>
      <c r="D1176" s="7"/>
      <c r="E1176" s="7"/>
      <c r="F1176" s="8"/>
      <c r="G1176" s="8"/>
      <c r="H1176" s="8"/>
      <c r="I1176" s="8"/>
      <c r="J1176" s="8"/>
      <c r="K1176" s="8"/>
      <c r="L1176" s="8"/>
    </row>
    <row r="1177" spans="1:12" x14ac:dyDescent="0.25">
      <c r="A1177" s="89"/>
      <c r="B1177" s="89"/>
      <c r="C1177" s="244"/>
      <c r="D1177" s="7"/>
      <c r="E1177" s="7"/>
      <c r="F1177" s="8"/>
      <c r="G1177" s="8"/>
      <c r="H1177" s="8"/>
      <c r="I1177" s="8"/>
      <c r="J1177" s="8"/>
      <c r="K1177" s="8"/>
      <c r="L1177" s="8"/>
    </row>
    <row r="1178" spans="1:12" x14ac:dyDescent="0.25">
      <c r="A1178" s="244"/>
      <c r="B1178" s="244"/>
      <c r="C1178" s="89"/>
      <c r="D1178" s="7"/>
      <c r="E1178" s="7"/>
      <c r="F1178" s="8"/>
      <c r="G1178" s="8"/>
      <c r="H1178" s="8"/>
      <c r="I1178" s="8"/>
      <c r="J1178" s="8"/>
      <c r="K1178" s="8"/>
      <c r="L1178" s="8"/>
    </row>
    <row r="1179" spans="1:12" x14ac:dyDescent="0.25">
      <c r="A1179" s="89"/>
      <c r="B1179" s="89"/>
      <c r="C1179" s="244"/>
      <c r="D1179" s="7"/>
      <c r="E1179" s="7"/>
      <c r="F1179" s="8"/>
      <c r="G1179" s="8"/>
      <c r="H1179" s="8"/>
      <c r="I1179" s="8"/>
      <c r="J1179" s="8"/>
      <c r="K1179" s="8"/>
      <c r="L1179" s="8"/>
    </row>
    <row r="1180" spans="1:12" x14ac:dyDescent="0.25">
      <c r="A1180" s="244"/>
      <c r="B1180" s="244"/>
      <c r="C1180" s="89"/>
      <c r="D1180" s="7"/>
      <c r="E1180" s="7"/>
      <c r="F1180" s="8"/>
      <c r="G1180" s="8"/>
      <c r="H1180" s="8"/>
      <c r="I1180" s="8"/>
      <c r="J1180" s="8"/>
      <c r="K1180" s="8"/>
      <c r="L1180" s="8"/>
    </row>
    <row r="1181" spans="1:12" x14ac:dyDescent="0.25">
      <c r="A1181" s="89"/>
      <c r="B1181" s="89"/>
      <c r="C1181" s="244"/>
      <c r="D1181" s="7"/>
      <c r="E1181" s="7"/>
      <c r="F1181" s="8"/>
      <c r="G1181" s="8"/>
      <c r="H1181" s="8"/>
      <c r="I1181" s="8"/>
      <c r="J1181" s="8"/>
      <c r="K1181" s="8"/>
      <c r="L1181" s="8"/>
    </row>
    <row r="1182" spans="1:12" x14ac:dyDescent="0.25">
      <c r="A1182" s="89"/>
      <c r="B1182" s="89"/>
      <c r="C1182" s="244"/>
      <c r="D1182" s="7"/>
      <c r="E1182" s="7"/>
      <c r="F1182" s="8"/>
      <c r="G1182" s="8"/>
      <c r="H1182" s="8"/>
      <c r="I1182" s="8"/>
      <c r="J1182" s="8"/>
      <c r="K1182" s="8"/>
      <c r="L1182" s="8"/>
    </row>
    <row r="1183" spans="1:12" x14ac:dyDescent="0.25">
      <c r="A1183" s="89"/>
      <c r="B1183" s="89"/>
      <c r="C1183" s="244"/>
      <c r="D1183" s="7"/>
      <c r="E1183" s="7"/>
      <c r="F1183" s="8"/>
      <c r="G1183" s="8"/>
      <c r="H1183" s="8"/>
      <c r="I1183" s="8"/>
      <c r="J1183" s="8"/>
      <c r="K1183" s="8"/>
      <c r="L1183" s="8"/>
    </row>
    <row r="1184" spans="1:12" x14ac:dyDescent="0.25">
      <c r="A1184" s="244"/>
      <c r="B1184" s="244"/>
      <c r="C1184" s="89"/>
      <c r="D1184" s="7"/>
      <c r="E1184" s="7"/>
      <c r="F1184" s="8"/>
      <c r="G1184" s="8"/>
      <c r="H1184" s="8"/>
      <c r="I1184" s="8"/>
      <c r="J1184" s="8"/>
      <c r="K1184" s="8"/>
      <c r="L1184" s="8"/>
    </row>
    <row r="1185" spans="1:12" x14ac:dyDescent="0.25">
      <c r="A1185" s="89"/>
      <c r="B1185" s="89"/>
      <c r="C1185" s="244"/>
      <c r="D1185" s="7"/>
      <c r="E1185" s="7"/>
      <c r="F1185" s="8"/>
      <c r="G1185" s="8"/>
      <c r="H1185" s="8"/>
      <c r="I1185" s="8"/>
      <c r="J1185" s="8"/>
      <c r="K1185" s="8"/>
      <c r="L1185" s="8"/>
    </row>
    <row r="1186" spans="1:12" x14ac:dyDescent="0.25">
      <c r="A1186" s="244"/>
      <c r="B1186" s="244"/>
      <c r="C1186" s="89"/>
      <c r="D1186" s="7"/>
      <c r="E1186" s="7"/>
      <c r="F1186" s="8"/>
      <c r="G1186" s="8"/>
      <c r="H1186" s="8"/>
      <c r="I1186" s="8"/>
      <c r="J1186" s="8"/>
      <c r="K1186" s="8"/>
      <c r="L1186" s="8"/>
    </row>
    <row r="1187" spans="1:12" x14ac:dyDescent="0.25">
      <c r="A1187" s="89"/>
      <c r="B1187" s="89"/>
      <c r="C1187" s="244"/>
      <c r="D1187" s="7"/>
      <c r="E1187" s="7"/>
      <c r="F1187" s="8"/>
      <c r="G1187" s="8"/>
      <c r="H1187" s="8"/>
      <c r="I1187" s="8"/>
      <c r="J1187" s="8"/>
      <c r="K1187" s="8"/>
      <c r="L1187" s="8"/>
    </row>
    <row r="1188" spans="1:12" x14ac:dyDescent="0.25">
      <c r="A1188" s="89"/>
      <c r="B1188" s="89"/>
      <c r="C1188" s="244"/>
      <c r="D1188" s="89"/>
      <c r="E1188" s="7"/>
      <c r="F1188" s="89"/>
      <c r="G1188" s="89"/>
      <c r="H1188" s="89"/>
      <c r="I1188" s="89"/>
      <c r="J1188" s="89"/>
      <c r="K1188" s="89"/>
      <c r="L1188" s="89"/>
    </row>
    <row r="1189" spans="1:12" x14ac:dyDescent="0.25">
      <c r="A1189" s="89"/>
      <c r="B1189" s="89"/>
      <c r="C1189" s="244"/>
      <c r="D1189" s="89"/>
      <c r="E1189" s="7"/>
      <c r="F1189" s="89"/>
      <c r="G1189" s="89"/>
      <c r="H1189" s="89"/>
      <c r="I1189" s="89"/>
      <c r="J1189" s="89"/>
      <c r="K1189" s="89"/>
      <c r="L1189" s="89"/>
    </row>
    <row r="1190" spans="1:12" x14ac:dyDescent="0.25">
      <c r="A1190" s="89"/>
      <c r="B1190" s="89"/>
      <c r="C1190" s="244"/>
      <c r="D1190" s="7"/>
      <c r="E1190" s="7"/>
      <c r="F1190" s="8"/>
      <c r="G1190" s="8"/>
      <c r="H1190" s="8"/>
      <c r="I1190" s="8"/>
      <c r="J1190" s="8"/>
      <c r="K1190" s="8"/>
      <c r="L1190" s="8"/>
    </row>
    <row r="1191" spans="1:12" x14ac:dyDescent="0.25">
      <c r="A1191" s="89"/>
      <c r="B1191" s="89"/>
      <c r="C1191" s="244"/>
      <c r="D1191" s="7"/>
      <c r="E1191" s="7"/>
      <c r="F1191" s="8"/>
      <c r="G1191" s="8"/>
      <c r="H1191" s="8"/>
      <c r="I1191" s="8"/>
      <c r="J1191" s="8"/>
      <c r="K1191" s="8"/>
      <c r="L1191" s="8"/>
    </row>
    <row r="1192" spans="1:12" x14ac:dyDescent="0.25">
      <c r="A1192" s="89"/>
      <c r="B1192" s="89"/>
      <c r="C1192" s="244"/>
      <c r="D1192" s="7"/>
      <c r="E1192" s="7"/>
      <c r="F1192" s="8"/>
      <c r="G1192" s="8"/>
      <c r="H1192" s="8"/>
      <c r="I1192" s="8"/>
      <c r="J1192" s="8"/>
      <c r="K1192" s="8"/>
      <c r="L1192" s="8"/>
    </row>
    <row r="1193" spans="1:12" x14ac:dyDescent="0.25">
      <c r="A1193" s="244"/>
      <c r="B1193" s="244"/>
      <c r="C1193" s="89"/>
      <c r="D1193" s="7"/>
      <c r="E1193" s="7"/>
      <c r="F1193" s="8"/>
      <c r="G1193" s="8"/>
      <c r="H1193" s="8"/>
      <c r="I1193" s="8"/>
      <c r="J1193" s="8"/>
      <c r="K1193" s="8"/>
      <c r="L1193" s="8"/>
    </row>
    <row r="1194" spans="1:12" x14ac:dyDescent="0.25">
      <c r="A1194" s="89"/>
      <c r="B1194" s="89"/>
      <c r="C1194" s="244"/>
      <c r="D1194" s="7"/>
      <c r="E1194" s="7"/>
      <c r="F1194" s="8"/>
      <c r="G1194" s="8"/>
      <c r="H1194" s="8"/>
      <c r="I1194" s="8"/>
      <c r="J1194" s="8"/>
      <c r="K1194" s="8"/>
      <c r="L1194" s="8"/>
    </row>
    <row r="1195" spans="1:12" x14ac:dyDescent="0.25">
      <c r="A1195" s="89"/>
      <c r="B1195" s="89"/>
      <c r="C1195" s="244"/>
      <c r="D1195" s="7"/>
      <c r="E1195" s="7"/>
      <c r="F1195" s="8"/>
      <c r="G1195" s="8"/>
      <c r="H1195" s="8"/>
      <c r="I1195" s="8"/>
      <c r="J1195" s="8"/>
      <c r="K1195" s="8"/>
      <c r="L1195" s="8"/>
    </row>
    <row r="1196" spans="1:12" x14ac:dyDescent="0.25">
      <c r="A1196" s="89"/>
      <c r="B1196" s="89"/>
      <c r="C1196" s="244"/>
      <c r="D1196" s="7"/>
      <c r="E1196" s="7"/>
      <c r="F1196" s="8"/>
      <c r="G1196" s="8"/>
      <c r="H1196" s="8"/>
      <c r="I1196" s="8"/>
      <c r="J1196" s="8"/>
      <c r="K1196" s="8"/>
      <c r="L1196" s="8"/>
    </row>
    <row r="1197" spans="1:12" x14ac:dyDescent="0.25">
      <c r="A1197" s="244"/>
      <c r="B1197" s="244"/>
      <c r="C1197" s="89"/>
      <c r="D1197" s="7"/>
      <c r="E1197" s="7"/>
      <c r="F1197" s="8"/>
      <c r="G1197" s="8"/>
      <c r="H1197" s="8"/>
      <c r="I1197" s="8"/>
      <c r="J1197" s="8"/>
      <c r="K1197" s="8"/>
      <c r="L1197" s="8"/>
    </row>
    <row r="1198" spans="1:12" x14ac:dyDescent="0.25">
      <c r="A1198" s="89"/>
      <c r="B1198" s="89"/>
      <c r="C1198" s="244"/>
      <c r="D1198" s="7"/>
      <c r="E1198" s="7"/>
      <c r="F1198" s="8"/>
      <c r="G1198" s="8"/>
      <c r="H1198" s="8"/>
      <c r="I1198" s="8"/>
      <c r="J1198" s="8"/>
      <c r="K1198" s="8"/>
      <c r="L1198" s="8"/>
    </row>
    <row r="1199" spans="1:12" x14ac:dyDescent="0.25">
      <c r="A1199" s="244"/>
      <c r="B1199" s="244"/>
      <c r="C1199" s="89"/>
      <c r="D1199" s="7"/>
      <c r="E1199" s="7"/>
      <c r="F1199" s="8"/>
      <c r="G1199" s="8"/>
      <c r="H1199" s="8"/>
      <c r="I1199" s="8"/>
      <c r="J1199" s="8"/>
      <c r="K1199" s="8"/>
      <c r="L1199" s="8"/>
    </row>
    <row r="1200" spans="1:12" x14ac:dyDescent="0.25">
      <c r="A1200" s="89"/>
      <c r="B1200" s="89"/>
      <c r="C1200" s="244"/>
      <c r="D1200" s="7"/>
      <c r="E1200" s="7"/>
      <c r="F1200" s="8"/>
      <c r="G1200" s="8"/>
      <c r="H1200" s="8"/>
      <c r="I1200" s="8"/>
      <c r="J1200" s="8"/>
      <c r="K1200" s="8"/>
      <c r="L1200" s="8"/>
    </row>
    <row r="1201" spans="1:12" x14ac:dyDescent="0.25">
      <c r="A1201" s="244"/>
      <c r="B1201" s="244"/>
      <c r="C1201" s="89"/>
      <c r="D1201" s="7"/>
      <c r="E1201" s="7"/>
      <c r="F1201" s="8"/>
      <c r="G1201" s="8"/>
      <c r="H1201" s="8"/>
      <c r="I1201" s="8"/>
      <c r="J1201" s="8"/>
      <c r="K1201" s="8"/>
      <c r="L1201" s="8"/>
    </row>
    <row r="1202" spans="1:12" x14ac:dyDescent="0.25">
      <c r="A1202" s="89"/>
      <c r="B1202" s="89"/>
      <c r="C1202" s="244"/>
      <c r="D1202" s="89"/>
      <c r="E1202" s="7"/>
      <c r="F1202" s="89"/>
      <c r="G1202" s="89"/>
      <c r="H1202" s="89"/>
      <c r="I1202" s="89"/>
      <c r="J1202" s="89"/>
      <c r="K1202" s="89"/>
      <c r="L1202" s="89"/>
    </row>
    <row r="1203" spans="1:12" x14ac:dyDescent="0.25">
      <c r="A1203" s="89"/>
      <c r="B1203" s="89"/>
      <c r="C1203" s="244"/>
      <c r="D1203" s="7"/>
      <c r="E1203" s="7"/>
      <c r="F1203" s="8"/>
      <c r="G1203" s="8"/>
      <c r="H1203" s="8"/>
      <c r="I1203" s="8"/>
      <c r="J1203" s="8"/>
      <c r="K1203" s="8"/>
      <c r="L1203" s="8"/>
    </row>
    <row r="1204" spans="1:12" x14ac:dyDescent="0.25">
      <c r="A1204" s="244"/>
      <c r="B1204" s="244"/>
      <c r="C1204" s="89"/>
      <c r="D1204" s="7"/>
      <c r="E1204" s="7"/>
      <c r="F1204" s="8"/>
      <c r="G1204" s="8"/>
      <c r="H1204" s="8"/>
      <c r="I1204" s="8"/>
      <c r="J1204" s="8"/>
      <c r="K1204" s="8"/>
      <c r="L1204" s="8"/>
    </row>
    <row r="1205" spans="1:12" x14ac:dyDescent="0.25">
      <c r="A1205" s="89"/>
      <c r="B1205" s="89"/>
      <c r="C1205" s="244"/>
      <c r="D1205" s="7"/>
      <c r="E1205" s="7"/>
      <c r="F1205" s="8"/>
      <c r="G1205" s="8"/>
      <c r="H1205" s="8"/>
      <c r="I1205" s="8"/>
      <c r="J1205" s="8"/>
      <c r="K1205" s="8"/>
      <c r="L1205" s="8"/>
    </row>
    <row r="1206" spans="1:12" x14ac:dyDescent="0.25">
      <c r="A1206" s="244"/>
      <c r="B1206" s="244"/>
      <c r="C1206" s="89"/>
      <c r="D1206" s="7"/>
      <c r="E1206" s="7"/>
      <c r="F1206" s="8"/>
      <c r="G1206" s="8"/>
      <c r="H1206" s="8"/>
      <c r="I1206" s="8"/>
      <c r="J1206" s="8"/>
      <c r="K1206" s="8"/>
      <c r="L1206" s="8"/>
    </row>
    <row r="1207" spans="1:12" x14ac:dyDescent="0.25">
      <c r="A1207" s="89"/>
      <c r="B1207" s="89"/>
      <c r="C1207" s="244"/>
      <c r="D1207" s="7"/>
      <c r="E1207" s="7"/>
      <c r="F1207" s="8"/>
      <c r="G1207" s="8"/>
      <c r="H1207" s="8"/>
      <c r="I1207" s="8"/>
      <c r="J1207" s="8"/>
      <c r="K1207" s="8"/>
      <c r="L1207" s="8"/>
    </row>
    <row r="1208" spans="1:12" x14ac:dyDescent="0.25">
      <c r="A1208" s="244"/>
      <c r="B1208" s="244"/>
      <c r="C1208" s="89"/>
      <c r="D1208" s="7"/>
      <c r="E1208" s="7"/>
      <c r="F1208" s="8"/>
      <c r="G1208" s="8"/>
      <c r="H1208" s="8"/>
      <c r="I1208" s="8"/>
      <c r="J1208" s="8"/>
      <c r="K1208" s="8"/>
      <c r="L1208" s="8"/>
    </row>
    <row r="1209" spans="1:12" x14ac:dyDescent="0.25">
      <c r="A1209" s="89"/>
      <c r="B1209" s="89"/>
      <c r="C1209" s="244"/>
      <c r="D1209" s="7"/>
      <c r="E1209" s="7"/>
      <c r="F1209" s="8"/>
      <c r="G1209" s="8"/>
      <c r="H1209" s="8"/>
      <c r="I1209" s="8"/>
      <c r="J1209" s="8"/>
      <c r="K1209" s="8"/>
      <c r="L1209" s="8"/>
    </row>
    <row r="1210" spans="1:12" x14ac:dyDescent="0.25">
      <c r="A1210" s="244"/>
      <c r="B1210" s="244"/>
      <c r="C1210" s="89"/>
      <c r="D1210" s="7"/>
      <c r="E1210" s="7"/>
      <c r="F1210" s="8"/>
      <c r="G1210" s="8"/>
      <c r="H1210" s="8"/>
      <c r="I1210" s="8"/>
      <c r="J1210" s="8"/>
      <c r="K1210" s="8"/>
      <c r="L1210" s="8"/>
    </row>
    <row r="1211" spans="1:12" x14ac:dyDescent="0.25">
      <c r="A1211" s="89"/>
      <c r="B1211" s="89"/>
      <c r="C1211" s="244"/>
      <c r="D1211" s="7"/>
      <c r="E1211" s="7"/>
      <c r="F1211" s="8"/>
      <c r="G1211" s="8"/>
      <c r="H1211" s="8"/>
      <c r="I1211" s="8"/>
      <c r="J1211" s="8"/>
      <c r="K1211" s="8"/>
      <c r="L1211" s="8"/>
    </row>
    <row r="1212" spans="1:12" x14ac:dyDescent="0.25">
      <c r="A1212" s="89"/>
      <c r="B1212" s="89"/>
      <c r="C1212" s="244"/>
      <c r="D1212" s="7"/>
      <c r="E1212" s="7"/>
      <c r="F1212" s="8"/>
      <c r="G1212" s="8"/>
      <c r="H1212" s="8"/>
      <c r="I1212" s="8"/>
      <c r="J1212" s="8"/>
      <c r="K1212" s="8"/>
      <c r="L1212" s="8"/>
    </row>
    <row r="1213" spans="1:12" x14ac:dyDescent="0.25">
      <c r="A1213" s="244"/>
      <c r="B1213" s="244"/>
      <c r="C1213" s="89"/>
      <c r="D1213" s="7"/>
      <c r="E1213" s="7"/>
      <c r="F1213" s="8"/>
      <c r="G1213" s="8"/>
      <c r="H1213" s="8"/>
      <c r="I1213" s="8"/>
      <c r="J1213" s="8"/>
      <c r="K1213" s="8"/>
      <c r="L1213" s="8"/>
    </row>
    <row r="1214" spans="1:12" x14ac:dyDescent="0.25">
      <c r="A1214" s="89"/>
      <c r="B1214" s="89"/>
      <c r="C1214" s="244"/>
      <c r="D1214" s="7"/>
      <c r="E1214" s="7"/>
      <c r="F1214" s="8"/>
      <c r="G1214" s="8"/>
      <c r="H1214" s="8"/>
      <c r="I1214" s="8"/>
      <c r="J1214" s="8"/>
      <c r="K1214" s="8"/>
      <c r="L1214" s="8"/>
    </row>
    <row r="1215" spans="1:12" x14ac:dyDescent="0.25">
      <c r="A1215" s="244"/>
      <c r="B1215" s="244"/>
      <c r="C1215" s="89"/>
      <c r="D1215" s="7"/>
      <c r="E1215" s="7"/>
      <c r="F1215" s="8"/>
      <c r="G1215" s="8"/>
      <c r="H1215" s="8"/>
      <c r="I1215" s="8"/>
      <c r="J1215" s="8"/>
      <c r="K1215" s="8"/>
      <c r="L1215" s="8"/>
    </row>
    <row r="1216" spans="1:12" x14ac:dyDescent="0.25">
      <c r="A1216" s="89"/>
      <c r="B1216" s="89"/>
      <c r="C1216" s="244"/>
      <c r="D1216" s="7"/>
      <c r="E1216" s="7"/>
      <c r="F1216" s="8"/>
      <c r="G1216" s="8"/>
      <c r="H1216" s="8"/>
      <c r="I1216" s="8"/>
      <c r="J1216" s="8"/>
      <c r="K1216" s="8"/>
      <c r="L1216" s="8"/>
    </row>
    <row r="1217" spans="1:12" x14ac:dyDescent="0.25">
      <c r="A1217" s="244"/>
      <c r="B1217" s="244"/>
      <c r="C1217" s="89"/>
      <c r="D1217" s="7"/>
      <c r="E1217" s="7"/>
      <c r="F1217" s="8"/>
      <c r="G1217" s="8"/>
      <c r="H1217" s="8"/>
      <c r="I1217" s="8"/>
      <c r="J1217" s="8"/>
      <c r="K1217" s="8"/>
      <c r="L1217" s="8"/>
    </row>
    <row r="1218" spans="1:12" x14ac:dyDescent="0.25">
      <c r="A1218" s="89"/>
      <c r="B1218" s="89"/>
      <c r="C1218" s="244"/>
      <c r="D1218" s="7"/>
      <c r="E1218" s="7"/>
      <c r="F1218" s="8"/>
      <c r="G1218" s="8"/>
      <c r="H1218" s="8"/>
      <c r="I1218" s="8"/>
      <c r="J1218" s="8"/>
      <c r="K1218" s="8"/>
      <c r="L1218" s="8"/>
    </row>
    <row r="1219" spans="1:12" x14ac:dyDescent="0.25">
      <c r="A1219" s="89"/>
      <c r="B1219" s="89"/>
      <c r="C1219" s="244"/>
      <c r="D1219" s="7"/>
      <c r="E1219" s="7"/>
      <c r="F1219" s="8"/>
      <c r="G1219" s="8"/>
      <c r="H1219" s="8"/>
      <c r="I1219" s="8"/>
      <c r="J1219" s="8"/>
      <c r="K1219" s="8"/>
      <c r="L1219" s="8"/>
    </row>
    <row r="1220" spans="1:12" x14ac:dyDescent="0.25">
      <c r="A1220" s="244"/>
      <c r="B1220" s="244"/>
      <c r="C1220" s="89"/>
      <c r="D1220" s="7"/>
      <c r="E1220" s="7"/>
      <c r="F1220" s="8"/>
      <c r="G1220" s="8"/>
      <c r="H1220" s="8"/>
      <c r="I1220" s="8"/>
      <c r="J1220" s="8"/>
      <c r="K1220" s="8"/>
      <c r="L1220" s="8"/>
    </row>
    <row r="1221" spans="1:12" x14ac:dyDescent="0.25">
      <c r="A1221" s="89"/>
      <c r="B1221" s="89"/>
      <c r="C1221" s="244"/>
      <c r="D1221" s="7"/>
      <c r="E1221" s="7"/>
      <c r="F1221" s="89"/>
      <c r="G1221" s="89"/>
      <c r="H1221" s="89"/>
      <c r="I1221" s="89"/>
      <c r="J1221" s="89"/>
      <c r="K1221" s="89"/>
      <c r="L1221" s="89"/>
    </row>
    <row r="1222" spans="1:12" x14ac:dyDescent="0.25">
      <c r="A1222" s="89"/>
      <c r="B1222" s="89"/>
      <c r="C1222" s="244"/>
      <c r="D1222" s="7"/>
      <c r="E1222" s="7"/>
      <c r="F1222" s="8"/>
      <c r="G1222" s="8"/>
      <c r="H1222" s="8"/>
      <c r="I1222" s="8"/>
      <c r="J1222" s="8"/>
      <c r="K1222" s="8"/>
      <c r="L1222" s="8"/>
    </row>
    <row r="1223" spans="1:12" x14ac:dyDescent="0.25">
      <c r="A1223" s="89"/>
      <c r="B1223" s="89"/>
      <c r="C1223" s="244"/>
      <c r="D1223" s="7"/>
      <c r="E1223" s="7"/>
      <c r="F1223" s="8"/>
      <c r="G1223" s="8"/>
      <c r="H1223" s="8"/>
      <c r="I1223" s="8"/>
      <c r="J1223" s="8"/>
      <c r="K1223" s="8"/>
      <c r="L1223" s="8"/>
    </row>
    <row r="1224" spans="1:12" x14ac:dyDescent="0.25">
      <c r="A1224" s="244"/>
      <c r="B1224" s="244"/>
      <c r="C1224" s="89"/>
      <c r="D1224" s="7"/>
      <c r="E1224" s="7"/>
      <c r="F1224" s="8"/>
      <c r="G1224" s="8"/>
      <c r="H1224" s="8"/>
      <c r="I1224" s="8"/>
      <c r="J1224" s="8"/>
      <c r="K1224" s="8"/>
      <c r="L1224" s="8"/>
    </row>
    <row r="1225" spans="1:12" x14ac:dyDescent="0.25">
      <c r="A1225" s="89"/>
      <c r="B1225" s="89"/>
      <c r="C1225" s="244"/>
      <c r="D1225" s="7"/>
      <c r="E1225" s="7"/>
      <c r="F1225" s="8"/>
      <c r="G1225" s="8"/>
      <c r="H1225" s="8"/>
      <c r="I1225" s="8"/>
      <c r="J1225" s="8"/>
      <c r="K1225" s="8"/>
      <c r="L1225" s="8"/>
    </row>
    <row r="1226" spans="1:12" x14ac:dyDescent="0.25">
      <c r="A1226" s="89"/>
      <c r="B1226" s="89"/>
      <c r="C1226" s="244"/>
      <c r="D1226" s="89"/>
      <c r="E1226" s="7"/>
      <c r="F1226" s="89"/>
      <c r="G1226" s="89"/>
      <c r="H1226" s="89"/>
      <c r="I1226" s="89"/>
      <c r="J1226" s="89"/>
      <c r="K1226" s="89"/>
      <c r="L1226" s="89"/>
    </row>
    <row r="1227" spans="1:12" x14ac:dyDescent="0.25">
      <c r="A1227" s="244"/>
      <c r="B1227" s="244"/>
      <c r="C1227" s="89"/>
      <c r="D1227" s="7"/>
      <c r="E1227" s="7"/>
      <c r="F1227" s="8"/>
      <c r="G1227" s="8"/>
      <c r="H1227" s="8"/>
      <c r="I1227" s="8"/>
      <c r="J1227" s="8"/>
      <c r="K1227" s="8"/>
      <c r="L1227" s="8"/>
    </row>
    <row r="1228" spans="1:12" x14ac:dyDescent="0.25">
      <c r="A1228" s="89"/>
      <c r="B1228" s="89"/>
      <c r="C1228" s="244"/>
      <c r="D1228" s="7"/>
      <c r="E1228" s="7"/>
      <c r="F1228" s="8"/>
      <c r="G1228" s="8"/>
      <c r="H1228" s="8"/>
      <c r="I1228" s="8"/>
      <c r="J1228" s="8"/>
      <c r="K1228" s="8"/>
      <c r="L1228" s="8"/>
    </row>
    <row r="1229" spans="1:12" x14ac:dyDescent="0.25">
      <c r="A1229" s="244"/>
      <c r="B1229" s="244"/>
      <c r="C1229" s="89"/>
      <c r="D1229" s="7"/>
      <c r="E1229" s="7"/>
      <c r="F1229" s="8"/>
      <c r="G1229" s="8"/>
      <c r="H1229" s="8"/>
      <c r="I1229" s="8"/>
      <c r="J1229" s="8"/>
      <c r="K1229" s="8"/>
      <c r="L1229" s="8"/>
    </row>
    <row r="1230" spans="1:12" x14ac:dyDescent="0.25">
      <c r="A1230" s="89"/>
      <c r="B1230" s="89"/>
      <c r="C1230" s="244"/>
      <c r="D1230" s="7"/>
      <c r="E1230" s="7"/>
      <c r="F1230" s="8"/>
      <c r="G1230" s="8"/>
      <c r="H1230" s="8"/>
      <c r="I1230" s="8"/>
      <c r="J1230" s="8"/>
      <c r="K1230" s="8"/>
      <c r="L1230" s="8"/>
    </row>
    <row r="1231" spans="1:12" x14ac:dyDescent="0.25">
      <c r="A1231" s="244"/>
      <c r="B1231" s="244"/>
      <c r="C1231" s="89"/>
      <c r="D1231" s="7"/>
      <c r="E1231" s="7"/>
      <c r="F1231" s="8"/>
      <c r="G1231" s="8"/>
      <c r="H1231" s="8"/>
      <c r="I1231" s="8"/>
      <c r="J1231" s="8"/>
      <c r="K1231" s="8"/>
      <c r="L1231" s="8"/>
    </row>
    <row r="1232" spans="1:12" x14ac:dyDescent="0.25">
      <c r="A1232" s="89"/>
      <c r="B1232" s="89"/>
      <c r="C1232" s="244"/>
      <c r="D1232" s="89"/>
      <c r="E1232" s="7"/>
      <c r="F1232" s="89"/>
      <c r="G1232" s="89"/>
      <c r="H1232" s="89"/>
      <c r="I1232" s="89"/>
      <c r="J1232" s="89"/>
      <c r="K1232" s="89"/>
      <c r="L1232" s="89"/>
    </row>
    <row r="1233" spans="1:12" x14ac:dyDescent="0.25">
      <c r="A1233" s="89"/>
      <c r="B1233" s="89"/>
      <c r="C1233" s="244"/>
      <c r="D1233" s="7"/>
      <c r="E1233" s="7"/>
      <c r="F1233" s="8"/>
      <c r="G1233" s="8"/>
      <c r="H1233" s="8"/>
      <c r="I1233" s="8"/>
      <c r="J1233" s="8"/>
      <c r="K1233" s="8"/>
      <c r="L1233" s="8"/>
    </row>
    <row r="1234" spans="1:12" x14ac:dyDescent="0.25">
      <c r="A1234" s="244"/>
      <c r="B1234" s="244"/>
      <c r="C1234" s="89"/>
      <c r="D1234" s="7"/>
      <c r="E1234" s="7"/>
      <c r="F1234" s="8"/>
      <c r="G1234" s="8"/>
      <c r="H1234" s="8"/>
      <c r="I1234" s="8"/>
      <c r="J1234" s="8"/>
      <c r="K1234" s="8"/>
      <c r="L1234" s="8"/>
    </row>
    <row r="1235" spans="1:12" x14ac:dyDescent="0.25">
      <c r="A1235" s="89"/>
      <c r="B1235" s="89"/>
      <c r="C1235" s="244"/>
      <c r="D1235" s="7"/>
      <c r="E1235" s="7"/>
      <c r="F1235" s="8"/>
      <c r="G1235" s="8"/>
      <c r="H1235" s="8"/>
      <c r="I1235" s="8"/>
      <c r="J1235" s="8"/>
      <c r="K1235" s="8"/>
      <c r="L1235" s="8"/>
    </row>
    <row r="1236" spans="1:12" x14ac:dyDescent="0.25">
      <c r="A1236" s="89"/>
      <c r="B1236" s="89"/>
      <c r="C1236" s="244"/>
      <c r="D1236" s="7"/>
      <c r="E1236" s="7"/>
      <c r="F1236" s="8"/>
      <c r="G1236" s="8"/>
      <c r="H1236" s="8"/>
      <c r="I1236" s="8"/>
      <c r="J1236" s="8"/>
      <c r="K1236" s="8"/>
      <c r="L1236" s="8"/>
    </row>
    <row r="1237" spans="1:12" x14ac:dyDescent="0.25">
      <c r="A1237" s="89"/>
      <c r="B1237" s="89"/>
      <c r="C1237" s="89"/>
      <c r="D1237" s="330"/>
      <c r="E1237" s="330"/>
      <c r="F1237" s="331"/>
      <c r="G1237" s="331"/>
      <c r="H1237" s="331"/>
      <c r="I1237" s="331"/>
      <c r="J1237" s="331"/>
      <c r="K1237" s="331"/>
      <c r="L1237" s="331"/>
    </row>
    <row r="1238" spans="1:12" x14ac:dyDescent="0.25">
      <c r="A1238" s="327"/>
      <c r="B1238" s="328"/>
      <c r="C1238" s="332"/>
      <c r="D1238" s="87"/>
      <c r="E1238" s="87"/>
      <c r="F1238" s="87"/>
      <c r="G1238" s="87"/>
      <c r="H1238" s="87"/>
      <c r="I1238" s="87"/>
      <c r="J1238" s="87"/>
      <c r="K1238" s="87"/>
      <c r="L1238" s="87"/>
    </row>
    <row r="1239" spans="1:12" x14ac:dyDescent="0.25">
      <c r="A1239" s="13"/>
      <c r="B1239" s="87"/>
      <c r="C1239" s="13"/>
      <c r="D1239" s="88"/>
      <c r="E1239" s="88"/>
      <c r="F1239" s="88"/>
      <c r="G1239" s="88"/>
      <c r="H1239" s="88"/>
      <c r="I1239" s="88"/>
      <c r="J1239" s="88"/>
      <c r="K1239" s="88"/>
      <c r="L1239" s="88"/>
    </row>
    <row r="1240" spans="1:12" x14ac:dyDescent="0.25">
      <c r="A1240" s="244"/>
      <c r="B1240" s="244"/>
      <c r="C1240" s="89"/>
      <c r="D1240" s="7"/>
      <c r="E1240" s="7"/>
      <c r="F1240" s="8"/>
      <c r="G1240" s="8"/>
      <c r="H1240" s="8"/>
      <c r="I1240" s="8"/>
      <c r="J1240" s="8"/>
      <c r="K1240" s="8"/>
      <c r="L1240" s="8"/>
    </row>
    <row r="1241" spans="1:12" x14ac:dyDescent="0.25">
      <c r="A1241" s="89"/>
      <c r="B1241" s="89"/>
      <c r="C1241" s="244"/>
      <c r="D1241" s="7"/>
      <c r="E1241" s="7"/>
      <c r="F1241" s="8"/>
      <c r="G1241" s="8"/>
      <c r="H1241" s="8"/>
      <c r="I1241" s="8"/>
      <c r="J1241" s="8"/>
      <c r="K1241" s="8"/>
      <c r="L1241" s="8"/>
    </row>
    <row r="1242" spans="1:12" x14ac:dyDescent="0.25">
      <c r="A1242" s="244"/>
      <c r="B1242" s="244"/>
      <c r="C1242" s="89"/>
      <c r="D1242" s="7"/>
      <c r="E1242" s="7"/>
      <c r="F1242" s="8"/>
      <c r="G1242" s="8"/>
      <c r="H1242" s="8"/>
      <c r="I1242" s="8"/>
      <c r="J1242" s="8"/>
      <c r="K1242" s="8"/>
      <c r="L1242" s="8"/>
    </row>
    <row r="1243" spans="1:12" x14ac:dyDescent="0.25">
      <c r="A1243" s="89"/>
      <c r="B1243" s="89"/>
      <c r="C1243" s="244"/>
      <c r="D1243" s="7"/>
      <c r="E1243" s="7"/>
      <c r="F1243" s="8"/>
      <c r="G1243" s="8"/>
      <c r="H1243" s="8"/>
      <c r="I1243" s="8"/>
      <c r="J1243" s="8"/>
      <c r="K1243" s="8"/>
      <c r="L1243" s="8"/>
    </row>
    <row r="1244" spans="1:12" x14ac:dyDescent="0.25">
      <c r="A1244" s="89"/>
      <c r="B1244" s="89"/>
      <c r="C1244" s="244"/>
      <c r="D1244" s="89"/>
      <c r="E1244" s="7"/>
      <c r="F1244" s="89"/>
      <c r="G1244" s="89"/>
      <c r="H1244" s="89"/>
      <c r="I1244" s="89"/>
      <c r="J1244" s="89"/>
      <c r="K1244" s="89"/>
      <c r="L1244" s="89"/>
    </row>
    <row r="1245" spans="1:12" x14ac:dyDescent="0.25">
      <c r="A1245" s="244"/>
      <c r="B1245" s="244"/>
      <c r="C1245" s="89"/>
      <c r="D1245" s="7"/>
      <c r="E1245" s="7"/>
      <c r="F1245" s="8"/>
      <c r="G1245" s="8"/>
      <c r="H1245" s="8"/>
      <c r="I1245" s="8"/>
      <c r="J1245" s="8"/>
      <c r="K1245" s="8"/>
      <c r="L1245" s="8"/>
    </row>
    <row r="1246" spans="1:12" x14ac:dyDescent="0.25">
      <c r="A1246" s="89"/>
      <c r="B1246" s="89"/>
      <c r="C1246" s="244"/>
      <c r="D1246" s="7"/>
      <c r="E1246" s="7"/>
      <c r="F1246" s="8"/>
      <c r="G1246" s="8"/>
      <c r="H1246" s="8"/>
      <c r="I1246" s="8"/>
      <c r="J1246" s="8"/>
      <c r="K1246" s="8"/>
      <c r="L1246" s="8"/>
    </row>
    <row r="1247" spans="1:12" x14ac:dyDescent="0.25">
      <c r="A1247" s="244"/>
      <c r="B1247" s="244"/>
      <c r="C1247" s="89"/>
      <c r="D1247" s="7"/>
      <c r="E1247" s="7"/>
      <c r="F1247" s="8"/>
      <c r="G1247" s="8"/>
      <c r="H1247" s="8"/>
      <c r="I1247" s="8"/>
      <c r="J1247" s="8"/>
      <c r="K1247" s="8"/>
      <c r="L1247" s="8"/>
    </row>
    <row r="1248" spans="1:12" x14ac:dyDescent="0.25">
      <c r="A1248" s="89"/>
      <c r="B1248" s="89"/>
      <c r="C1248" s="244"/>
      <c r="D1248" s="7"/>
      <c r="E1248" s="7"/>
      <c r="F1248" s="8"/>
      <c r="G1248" s="8"/>
      <c r="H1248" s="8"/>
      <c r="I1248" s="8"/>
      <c r="J1248" s="8"/>
      <c r="K1248" s="8"/>
      <c r="L1248" s="8"/>
    </row>
    <row r="1249" spans="1:12" x14ac:dyDescent="0.25">
      <c r="A1249" s="244"/>
      <c r="B1249" s="244"/>
      <c r="C1249" s="89"/>
      <c r="D1249" s="7"/>
      <c r="E1249" s="7"/>
      <c r="F1249" s="8"/>
      <c r="G1249" s="8"/>
      <c r="H1249" s="8"/>
      <c r="I1249" s="8"/>
      <c r="J1249" s="8"/>
      <c r="K1249" s="8"/>
      <c r="L1249" s="8"/>
    </row>
    <row r="1250" spans="1:12" x14ac:dyDescent="0.25">
      <c r="A1250" s="89"/>
      <c r="B1250" s="89"/>
      <c r="C1250" s="244"/>
      <c r="D1250" s="7"/>
      <c r="E1250" s="7"/>
      <c r="F1250" s="8"/>
      <c r="G1250" s="8"/>
      <c r="H1250" s="8"/>
      <c r="I1250" s="8"/>
      <c r="J1250" s="8"/>
      <c r="K1250" s="8"/>
      <c r="L1250" s="8"/>
    </row>
    <row r="1251" spans="1:12" x14ac:dyDescent="0.25">
      <c r="A1251" s="244"/>
      <c r="B1251" s="244"/>
      <c r="C1251" s="89"/>
      <c r="D1251" s="7"/>
      <c r="E1251" s="7"/>
      <c r="F1251" s="8"/>
      <c r="G1251" s="8"/>
      <c r="H1251" s="8"/>
      <c r="I1251" s="8"/>
      <c r="J1251" s="8"/>
      <c r="K1251" s="8"/>
      <c r="L1251" s="8"/>
    </row>
    <row r="1252" spans="1:12" x14ac:dyDescent="0.25">
      <c r="A1252" s="89"/>
      <c r="B1252" s="89"/>
      <c r="C1252" s="244"/>
      <c r="D1252" s="7"/>
      <c r="E1252" s="7"/>
      <c r="F1252" s="8"/>
      <c r="G1252" s="8"/>
      <c r="H1252" s="8"/>
      <c r="I1252" s="8"/>
      <c r="J1252" s="8"/>
      <c r="K1252" s="8"/>
      <c r="L1252" s="8"/>
    </row>
    <row r="1253" spans="1:12" x14ac:dyDescent="0.25">
      <c r="A1253" s="89"/>
      <c r="B1253" s="89"/>
      <c r="C1253" s="244"/>
      <c r="D1253" s="7"/>
      <c r="E1253" s="7"/>
      <c r="F1253" s="8"/>
      <c r="G1253" s="8"/>
      <c r="H1253" s="8"/>
      <c r="I1253" s="8"/>
      <c r="J1253" s="8"/>
      <c r="K1253" s="8"/>
      <c r="L1253" s="8"/>
    </row>
    <row r="1254" spans="1:12" x14ac:dyDescent="0.25">
      <c r="A1254" s="244"/>
      <c r="B1254" s="244"/>
      <c r="C1254" s="89"/>
      <c r="D1254" s="7"/>
      <c r="E1254" s="7"/>
      <c r="F1254" s="8"/>
      <c r="G1254" s="8"/>
      <c r="H1254" s="8"/>
      <c r="I1254" s="8"/>
      <c r="J1254" s="8"/>
      <c r="K1254" s="8"/>
      <c r="L1254" s="8"/>
    </row>
    <row r="1255" spans="1:12" x14ac:dyDescent="0.25">
      <c r="A1255" s="89"/>
      <c r="B1255" s="89"/>
      <c r="C1255" s="244"/>
      <c r="D1255" s="7"/>
      <c r="E1255" s="7"/>
      <c r="F1255" s="8"/>
      <c r="G1255" s="8"/>
      <c r="H1255" s="8"/>
      <c r="I1255" s="8"/>
      <c r="J1255" s="8"/>
      <c r="K1255" s="8"/>
      <c r="L1255" s="8"/>
    </row>
    <row r="1256" spans="1:12" x14ac:dyDescent="0.25">
      <c r="A1256" s="89"/>
      <c r="B1256" s="89"/>
      <c r="C1256" s="244"/>
      <c r="D1256" s="7"/>
      <c r="E1256" s="7"/>
      <c r="F1256" s="8"/>
      <c r="G1256" s="8"/>
      <c r="H1256" s="8"/>
      <c r="I1256" s="8"/>
      <c r="J1256" s="8"/>
      <c r="K1256" s="8"/>
      <c r="L1256" s="8"/>
    </row>
    <row r="1257" spans="1:12" x14ac:dyDescent="0.25">
      <c r="A1257" s="244"/>
      <c r="B1257" s="244"/>
      <c r="C1257" s="89"/>
      <c r="D1257" s="7"/>
      <c r="E1257" s="7"/>
      <c r="F1257" s="8"/>
      <c r="G1257" s="8"/>
      <c r="H1257" s="8"/>
      <c r="I1257" s="8"/>
      <c r="J1257" s="8"/>
      <c r="K1257" s="8"/>
      <c r="L1257" s="8"/>
    </row>
    <row r="1258" spans="1:12" x14ac:dyDescent="0.25">
      <c r="A1258" s="89"/>
      <c r="B1258" s="89"/>
      <c r="C1258" s="244"/>
      <c r="D1258" s="7"/>
      <c r="E1258" s="7"/>
      <c r="F1258" s="8"/>
      <c r="G1258" s="8"/>
      <c r="H1258" s="8"/>
      <c r="I1258" s="8"/>
      <c r="J1258" s="8"/>
      <c r="K1258" s="8"/>
      <c r="L1258" s="8"/>
    </row>
    <row r="1259" spans="1:12" x14ac:dyDescent="0.25">
      <c r="A1259" s="244"/>
      <c r="B1259" s="244"/>
      <c r="C1259" s="89"/>
      <c r="D1259" s="7"/>
      <c r="E1259" s="7"/>
      <c r="F1259" s="8"/>
      <c r="G1259" s="8"/>
      <c r="H1259" s="8"/>
      <c r="I1259" s="8"/>
      <c r="J1259" s="8"/>
      <c r="K1259" s="8"/>
      <c r="L1259" s="8"/>
    </row>
    <row r="1260" spans="1:12" x14ac:dyDescent="0.25">
      <c r="A1260" s="89"/>
      <c r="B1260" s="89"/>
      <c r="C1260" s="244"/>
      <c r="D1260" s="7"/>
      <c r="E1260" s="7"/>
      <c r="F1260" s="8"/>
      <c r="G1260" s="8"/>
      <c r="H1260" s="8"/>
      <c r="I1260" s="8"/>
      <c r="J1260" s="8"/>
      <c r="K1260" s="8"/>
      <c r="L1260" s="8"/>
    </row>
    <row r="1261" spans="1:12" x14ac:dyDescent="0.25">
      <c r="A1261" s="89"/>
      <c r="B1261" s="89"/>
      <c r="C1261" s="89"/>
      <c r="D1261" s="330"/>
      <c r="E1261" s="330"/>
      <c r="F1261" s="331"/>
      <c r="G1261" s="331"/>
      <c r="H1261" s="331"/>
      <c r="I1261" s="331"/>
      <c r="J1261" s="331"/>
      <c r="K1261" s="331"/>
      <c r="L1261" s="331"/>
    </row>
    <row r="1262" spans="1:12" x14ac:dyDescent="0.25">
      <c r="A1262" s="327"/>
      <c r="B1262" s="328"/>
      <c r="C1262" s="332"/>
      <c r="D1262" s="87"/>
      <c r="E1262" s="87"/>
      <c r="F1262" s="87"/>
      <c r="G1262" s="87"/>
      <c r="H1262" s="87"/>
      <c r="I1262" s="87"/>
      <c r="J1262" s="87"/>
      <c r="K1262" s="87"/>
      <c r="L1262" s="87"/>
    </row>
    <row r="1263" spans="1:12" x14ac:dyDescent="0.25">
      <c r="A1263" s="13"/>
      <c r="B1263" s="87"/>
      <c r="C1263" s="13"/>
      <c r="D1263" s="88"/>
      <c r="E1263" s="88"/>
      <c r="F1263" s="88"/>
      <c r="G1263" s="88"/>
      <c r="H1263" s="88"/>
      <c r="I1263" s="88"/>
      <c r="J1263" s="88"/>
      <c r="K1263" s="88"/>
      <c r="L1263" s="88"/>
    </row>
    <row r="1264" spans="1:12" x14ac:dyDescent="0.25">
      <c r="A1264" s="244"/>
      <c r="B1264" s="244"/>
      <c r="C1264" s="89"/>
      <c r="D1264" s="7"/>
      <c r="E1264" s="7"/>
      <c r="F1264" s="8"/>
      <c r="G1264" s="8"/>
      <c r="H1264" s="8"/>
      <c r="I1264" s="8"/>
      <c r="J1264" s="8"/>
      <c r="K1264" s="8"/>
      <c r="L1264" s="8"/>
    </row>
    <row r="1265" spans="1:12" x14ac:dyDescent="0.25">
      <c r="A1265" s="89"/>
      <c r="B1265" s="89"/>
      <c r="C1265" s="244"/>
      <c r="D1265" s="7"/>
      <c r="E1265" s="7"/>
      <c r="F1265" s="8"/>
      <c r="G1265" s="8"/>
      <c r="H1265" s="8"/>
      <c r="I1265" s="8"/>
      <c r="J1265" s="8"/>
      <c r="K1265" s="8"/>
      <c r="L1265" s="8"/>
    </row>
    <row r="1266" spans="1:12" x14ac:dyDescent="0.25">
      <c r="A1266" s="244"/>
      <c r="B1266" s="244"/>
      <c r="C1266" s="89"/>
      <c r="D1266" s="89"/>
      <c r="E1266" s="7"/>
      <c r="F1266" s="89"/>
      <c r="G1266" s="89"/>
      <c r="H1266" s="89"/>
      <c r="I1266" s="89"/>
      <c r="J1266" s="89"/>
      <c r="K1266" s="89"/>
      <c r="L1266" s="89"/>
    </row>
    <row r="1267" spans="1:12" x14ac:dyDescent="0.25">
      <c r="A1267" s="89"/>
      <c r="B1267" s="89"/>
      <c r="C1267" s="244"/>
      <c r="D1267" s="89"/>
      <c r="E1267" s="7"/>
      <c r="F1267" s="89"/>
      <c r="G1267" s="89"/>
      <c r="H1267" s="89"/>
      <c r="I1267" s="89"/>
      <c r="J1267" s="89"/>
      <c r="K1267" s="89"/>
      <c r="L1267" s="89"/>
    </row>
    <row r="1268" spans="1:12" x14ac:dyDescent="0.25">
      <c r="A1268" s="89"/>
      <c r="B1268" s="89"/>
      <c r="C1268" s="89"/>
      <c r="D1268" s="330"/>
      <c r="E1268" s="330"/>
      <c r="F1268" s="331"/>
      <c r="G1268" s="331"/>
      <c r="H1268" s="331"/>
      <c r="I1268" s="331"/>
      <c r="J1268" s="331"/>
      <c r="K1268" s="331"/>
      <c r="L1268" s="331"/>
    </row>
    <row r="1269" spans="1:12" x14ac:dyDescent="0.25">
      <c r="A1269" s="327"/>
      <c r="B1269" s="328"/>
      <c r="C1269" s="332"/>
      <c r="D1269" s="87"/>
      <c r="E1269" s="87"/>
      <c r="F1269" s="87"/>
      <c r="G1269" s="87"/>
      <c r="H1269" s="87"/>
      <c r="I1269" s="87"/>
      <c r="J1269" s="87"/>
      <c r="K1269" s="87"/>
      <c r="L1269" s="87"/>
    </row>
    <row r="1270" spans="1:12" x14ac:dyDescent="0.25">
      <c r="A1270" s="13"/>
      <c r="B1270" s="87"/>
      <c r="C1270" s="13"/>
      <c r="D1270" s="88"/>
      <c r="E1270" s="88"/>
      <c r="F1270" s="88"/>
      <c r="G1270" s="88"/>
      <c r="H1270" s="88"/>
      <c r="I1270" s="88"/>
      <c r="J1270" s="88"/>
      <c r="K1270" s="88"/>
      <c r="L1270" s="88"/>
    </row>
    <row r="1271" spans="1:12" x14ac:dyDescent="0.25">
      <c r="A1271" s="244"/>
      <c r="B1271" s="244"/>
      <c r="C1271" s="89"/>
      <c r="D1271" s="7"/>
      <c r="E1271" s="7"/>
      <c r="F1271" s="8"/>
      <c r="G1271" s="8"/>
      <c r="H1271" s="8"/>
      <c r="I1271" s="8"/>
      <c r="J1271" s="8"/>
      <c r="K1271" s="8"/>
      <c r="L1271" s="8"/>
    </row>
    <row r="1272" spans="1:12" x14ac:dyDescent="0.25">
      <c r="A1272" s="89"/>
      <c r="B1272" s="89"/>
      <c r="C1272" s="244"/>
      <c r="D1272" s="7"/>
      <c r="E1272" s="7"/>
      <c r="F1272" s="8"/>
      <c r="G1272" s="8"/>
      <c r="H1272" s="8"/>
      <c r="I1272" s="8"/>
      <c r="J1272" s="8"/>
      <c r="K1272" s="8"/>
      <c r="L1272" s="8"/>
    </row>
    <row r="1273" spans="1:12" x14ac:dyDescent="0.25">
      <c r="A1273" s="89"/>
      <c r="B1273" s="89"/>
      <c r="C1273" s="244"/>
      <c r="D1273" s="7"/>
      <c r="E1273" s="7"/>
      <c r="F1273" s="8"/>
      <c r="G1273" s="8"/>
      <c r="H1273" s="8"/>
      <c r="I1273" s="8"/>
      <c r="J1273" s="8"/>
      <c r="K1273" s="8"/>
      <c r="L1273" s="8"/>
    </row>
    <row r="1274" spans="1:12" x14ac:dyDescent="0.25">
      <c r="A1274" s="244"/>
      <c r="B1274" s="244"/>
      <c r="C1274" s="89"/>
      <c r="D1274" s="7"/>
      <c r="E1274" s="7"/>
      <c r="F1274" s="8"/>
      <c r="G1274" s="8"/>
      <c r="H1274" s="8"/>
      <c r="I1274" s="8"/>
      <c r="J1274" s="8"/>
      <c r="K1274" s="8"/>
      <c r="L1274" s="8"/>
    </row>
    <row r="1275" spans="1:12" x14ac:dyDescent="0.25">
      <c r="A1275" s="89"/>
      <c r="B1275" s="89"/>
      <c r="C1275" s="244"/>
      <c r="D1275" s="7"/>
      <c r="E1275" s="7"/>
      <c r="F1275" s="8"/>
      <c r="G1275" s="8"/>
      <c r="H1275" s="8"/>
      <c r="I1275" s="8"/>
      <c r="J1275" s="8"/>
      <c r="K1275" s="8"/>
      <c r="L1275" s="8"/>
    </row>
    <row r="1276" spans="1:12" x14ac:dyDescent="0.25">
      <c r="A1276" s="244"/>
      <c r="B1276" s="244"/>
      <c r="C1276" s="89"/>
      <c r="D1276" s="7"/>
      <c r="E1276" s="7"/>
      <c r="F1276" s="8"/>
      <c r="G1276" s="8"/>
      <c r="H1276" s="8"/>
      <c r="I1276" s="8"/>
      <c r="J1276" s="8"/>
      <c r="K1276" s="8"/>
      <c r="L1276" s="8"/>
    </row>
    <row r="1277" spans="1:12" x14ac:dyDescent="0.25">
      <c r="A1277" s="89"/>
      <c r="B1277" s="89"/>
      <c r="C1277" s="244"/>
      <c r="D1277" s="7"/>
      <c r="E1277" s="7"/>
      <c r="F1277" s="8"/>
      <c r="G1277" s="8"/>
      <c r="H1277" s="8"/>
      <c r="I1277" s="8"/>
      <c r="J1277" s="8"/>
      <c r="K1277" s="8"/>
      <c r="L1277" s="8"/>
    </row>
    <row r="1278" spans="1:12" x14ac:dyDescent="0.25">
      <c r="A1278" s="89"/>
      <c r="B1278" s="89"/>
      <c r="C1278" s="244"/>
      <c r="D1278" s="89"/>
      <c r="E1278" s="7"/>
      <c r="F1278" s="89"/>
      <c r="G1278" s="89"/>
      <c r="H1278" s="89"/>
      <c r="I1278" s="89"/>
      <c r="J1278" s="89"/>
      <c r="K1278" s="89"/>
      <c r="L1278" s="89"/>
    </row>
    <row r="1279" spans="1:12" x14ac:dyDescent="0.25">
      <c r="A1279" s="244"/>
      <c r="B1279" s="244"/>
      <c r="C1279" s="89"/>
      <c r="D1279" s="7"/>
      <c r="E1279" s="7"/>
      <c r="F1279" s="8"/>
      <c r="G1279" s="8"/>
      <c r="H1279" s="8"/>
      <c r="I1279" s="8"/>
      <c r="J1279" s="8"/>
      <c r="K1279" s="8"/>
      <c r="L1279" s="8"/>
    </row>
    <row r="1280" spans="1:12" x14ac:dyDescent="0.25">
      <c r="A1280" s="89"/>
      <c r="B1280" s="89"/>
      <c r="C1280" s="244"/>
      <c r="D1280" s="7"/>
      <c r="E1280" s="7"/>
      <c r="F1280" s="8"/>
      <c r="G1280" s="8"/>
      <c r="H1280" s="8"/>
      <c r="I1280" s="8"/>
      <c r="J1280" s="8"/>
      <c r="K1280" s="8"/>
      <c r="L1280" s="8"/>
    </row>
    <row r="1281" spans="1:12" x14ac:dyDescent="0.25">
      <c r="A1281" s="244"/>
      <c r="B1281" s="244"/>
      <c r="C1281" s="89"/>
      <c r="D1281" s="7"/>
      <c r="E1281" s="7"/>
      <c r="F1281" s="8"/>
      <c r="G1281" s="8"/>
      <c r="H1281" s="8"/>
      <c r="I1281" s="8"/>
      <c r="J1281" s="8"/>
      <c r="K1281" s="8"/>
      <c r="L1281" s="8"/>
    </row>
    <row r="1282" spans="1:12" x14ac:dyDescent="0.25">
      <c r="A1282" s="89"/>
      <c r="B1282" s="89"/>
      <c r="C1282" s="244"/>
      <c r="D1282" s="7"/>
      <c r="E1282" s="7"/>
      <c r="F1282" s="8"/>
      <c r="G1282" s="8"/>
      <c r="H1282" s="8"/>
      <c r="I1282" s="8"/>
      <c r="J1282" s="8"/>
      <c r="K1282" s="8"/>
      <c r="L1282" s="8"/>
    </row>
    <row r="1283" spans="1:12" x14ac:dyDescent="0.25">
      <c r="A1283" s="244"/>
      <c r="B1283" s="244"/>
      <c r="C1283" s="89"/>
      <c r="D1283" s="7"/>
      <c r="E1283" s="7"/>
      <c r="F1283" s="8"/>
      <c r="G1283" s="8"/>
      <c r="H1283" s="8"/>
      <c r="I1283" s="8"/>
      <c r="J1283" s="8"/>
      <c r="K1283" s="8"/>
      <c r="L1283" s="8"/>
    </row>
    <row r="1284" spans="1:12" x14ac:dyDescent="0.25">
      <c r="A1284" s="89"/>
      <c r="B1284" s="89"/>
      <c r="C1284" s="244"/>
      <c r="D1284" s="7"/>
      <c r="E1284" s="7"/>
      <c r="F1284" s="8"/>
      <c r="G1284" s="8"/>
      <c r="H1284" s="8"/>
      <c r="I1284" s="8"/>
      <c r="J1284" s="8"/>
      <c r="K1284" s="8"/>
      <c r="L1284" s="8"/>
    </row>
    <row r="1285" spans="1:12" x14ac:dyDescent="0.25">
      <c r="A1285" s="89"/>
      <c r="B1285" s="89"/>
      <c r="C1285" s="244"/>
      <c r="D1285" s="7"/>
      <c r="E1285" s="7"/>
      <c r="F1285" s="8"/>
      <c r="G1285" s="8"/>
      <c r="H1285" s="8"/>
      <c r="I1285" s="8"/>
      <c r="J1285" s="8"/>
      <c r="K1285" s="8"/>
      <c r="L1285" s="8"/>
    </row>
    <row r="1286" spans="1:12" x14ac:dyDescent="0.25">
      <c r="A1286" s="89"/>
      <c r="B1286" s="89"/>
      <c r="C1286" s="244"/>
      <c r="D1286" s="7"/>
      <c r="E1286" s="7"/>
      <c r="F1286" s="8"/>
      <c r="G1286" s="8"/>
      <c r="H1286" s="8"/>
      <c r="I1286" s="8"/>
      <c r="J1286" s="8"/>
      <c r="K1286" s="8"/>
      <c r="L1286" s="8"/>
    </row>
    <row r="1287" spans="1:12" x14ac:dyDescent="0.25">
      <c r="A1287" s="244"/>
      <c r="B1287" s="244"/>
      <c r="C1287" s="89"/>
      <c r="D1287" s="7"/>
      <c r="E1287" s="7"/>
      <c r="F1287" s="8"/>
      <c r="G1287" s="8"/>
      <c r="H1287" s="8"/>
      <c r="I1287" s="8"/>
      <c r="J1287" s="8"/>
      <c r="K1287" s="8"/>
      <c r="L1287" s="8"/>
    </row>
    <row r="1288" spans="1:12" x14ac:dyDescent="0.25">
      <c r="A1288" s="89"/>
      <c r="B1288" s="89"/>
      <c r="C1288" s="244"/>
      <c r="D1288" s="7"/>
      <c r="E1288" s="7"/>
      <c r="F1288" s="8"/>
      <c r="G1288" s="8"/>
      <c r="H1288" s="8"/>
      <c r="I1288" s="8"/>
      <c r="J1288" s="8"/>
      <c r="K1288" s="8"/>
      <c r="L1288" s="8"/>
    </row>
    <row r="1289" spans="1:12" x14ac:dyDescent="0.25">
      <c r="A1289" s="244"/>
      <c r="B1289" s="244"/>
      <c r="C1289" s="89"/>
      <c r="D1289" s="7"/>
      <c r="E1289" s="7"/>
      <c r="F1289" s="8"/>
      <c r="G1289" s="8"/>
      <c r="H1289" s="8"/>
      <c r="I1289" s="8"/>
      <c r="J1289" s="8"/>
      <c r="K1289" s="8"/>
      <c r="L1289" s="8"/>
    </row>
    <row r="1290" spans="1:12" x14ac:dyDescent="0.25">
      <c r="A1290" s="89"/>
      <c r="B1290" s="89"/>
      <c r="C1290" s="244"/>
      <c r="D1290" s="7"/>
      <c r="E1290" s="7"/>
      <c r="F1290" s="8"/>
      <c r="G1290" s="8"/>
      <c r="H1290" s="8"/>
      <c r="I1290" s="8"/>
      <c r="J1290" s="8"/>
      <c r="K1290" s="8"/>
      <c r="L1290" s="8"/>
    </row>
    <row r="1291" spans="1:12" x14ac:dyDescent="0.25">
      <c r="A1291" s="244"/>
      <c r="B1291" s="244"/>
      <c r="C1291" s="89"/>
      <c r="D1291" s="7"/>
      <c r="E1291" s="7"/>
      <c r="F1291" s="8"/>
      <c r="G1291" s="8"/>
      <c r="H1291" s="8"/>
      <c r="I1291" s="8"/>
      <c r="J1291" s="8"/>
      <c r="K1291" s="8"/>
      <c r="L1291" s="8"/>
    </row>
    <row r="1292" spans="1:12" x14ac:dyDescent="0.25">
      <c r="A1292" s="89"/>
      <c r="B1292" s="89"/>
      <c r="C1292" s="244"/>
      <c r="D1292" s="7"/>
      <c r="E1292" s="7"/>
      <c r="F1292" s="8"/>
      <c r="G1292" s="8"/>
      <c r="H1292" s="8"/>
      <c r="I1292" s="8"/>
      <c r="J1292" s="8"/>
      <c r="K1292" s="8"/>
      <c r="L1292" s="8"/>
    </row>
    <row r="1293" spans="1:12" x14ac:dyDescent="0.25">
      <c r="A1293" s="89"/>
      <c r="B1293" s="89"/>
      <c r="C1293" s="244"/>
      <c r="D1293" s="7"/>
      <c r="E1293" s="7"/>
      <c r="F1293" s="8"/>
      <c r="G1293" s="8"/>
      <c r="H1293" s="8"/>
      <c r="I1293" s="8"/>
      <c r="J1293" s="8"/>
      <c r="K1293" s="8"/>
      <c r="L1293" s="8"/>
    </row>
    <row r="1294" spans="1:12" x14ac:dyDescent="0.25">
      <c r="A1294" s="89"/>
      <c r="B1294" s="89"/>
      <c r="C1294" s="244"/>
      <c r="D1294" s="7"/>
      <c r="E1294" s="7"/>
      <c r="F1294" s="8"/>
      <c r="G1294" s="8"/>
      <c r="H1294" s="8"/>
      <c r="I1294" s="8"/>
      <c r="J1294" s="8"/>
      <c r="K1294" s="8"/>
      <c r="L1294" s="8"/>
    </row>
    <row r="1295" spans="1:12" x14ac:dyDescent="0.25">
      <c r="A1295" s="89"/>
      <c r="B1295" s="89"/>
      <c r="C1295" s="244"/>
      <c r="D1295" s="7"/>
      <c r="E1295" s="7"/>
      <c r="F1295" s="8"/>
      <c r="G1295" s="8"/>
      <c r="H1295" s="8"/>
      <c r="I1295" s="8"/>
      <c r="J1295" s="8"/>
      <c r="K1295" s="8"/>
      <c r="L1295" s="8"/>
    </row>
    <row r="1296" spans="1:12" x14ac:dyDescent="0.25">
      <c r="A1296" s="244"/>
      <c r="B1296" s="244"/>
      <c r="C1296" s="89"/>
      <c r="D1296" s="7"/>
      <c r="E1296" s="7"/>
      <c r="F1296" s="8"/>
      <c r="G1296" s="8"/>
      <c r="H1296" s="8"/>
      <c r="I1296" s="8"/>
      <c r="J1296" s="8"/>
      <c r="K1296" s="8"/>
      <c r="L1296" s="8"/>
    </row>
    <row r="1297" spans="1:13" x14ac:dyDescent="0.25">
      <c r="A1297" s="89"/>
      <c r="B1297" s="89"/>
      <c r="C1297" s="244"/>
      <c r="D1297" s="7"/>
      <c r="E1297" s="7"/>
      <c r="F1297" s="8"/>
      <c r="G1297" s="8"/>
      <c r="H1297" s="8"/>
      <c r="I1297" s="8"/>
      <c r="J1297" s="8"/>
      <c r="K1297" s="8"/>
      <c r="L1297" s="8"/>
    </row>
    <row r="1298" spans="1:13" x14ac:dyDescent="0.25">
      <c r="A1298" s="244"/>
      <c r="B1298" s="244"/>
      <c r="C1298" s="89"/>
      <c r="D1298" s="7"/>
      <c r="E1298" s="7"/>
      <c r="F1298" s="8"/>
      <c r="G1298" s="8"/>
      <c r="H1298" s="8"/>
      <c r="I1298" s="8"/>
      <c r="J1298" s="8"/>
      <c r="K1298" s="8"/>
      <c r="L1298" s="8"/>
    </row>
    <row r="1299" spans="1:13" x14ac:dyDescent="0.25">
      <c r="A1299" s="89"/>
      <c r="B1299" s="89"/>
      <c r="C1299" s="244"/>
      <c r="D1299" s="7"/>
      <c r="E1299" s="7"/>
      <c r="F1299" s="8"/>
      <c r="G1299" s="8"/>
      <c r="H1299" s="8"/>
      <c r="I1299" s="8"/>
      <c r="J1299" s="8"/>
      <c r="K1299" s="8"/>
      <c r="L1299" s="8"/>
    </row>
    <row r="1300" spans="1:13" x14ac:dyDescent="0.25">
      <c r="A1300" s="244"/>
      <c r="B1300" s="244"/>
      <c r="C1300" s="89"/>
      <c r="D1300" s="7"/>
      <c r="E1300" s="7"/>
      <c r="F1300" s="8"/>
      <c r="G1300" s="8"/>
      <c r="H1300" s="8"/>
      <c r="I1300" s="8"/>
      <c r="J1300" s="8"/>
      <c r="K1300" s="8"/>
      <c r="L1300" s="8"/>
    </row>
    <row r="1301" spans="1:13" x14ac:dyDescent="0.25">
      <c r="A1301" s="89"/>
      <c r="B1301" s="89"/>
      <c r="C1301" s="244"/>
      <c r="D1301" s="7"/>
      <c r="E1301" s="7"/>
      <c r="F1301" s="8"/>
      <c r="G1301" s="8"/>
      <c r="H1301" s="8"/>
      <c r="I1301" s="8"/>
      <c r="J1301" s="8"/>
      <c r="K1301" s="8"/>
      <c r="L1301" s="8"/>
    </row>
    <row r="1302" spans="1:13" x14ac:dyDescent="0.25">
      <c r="A1302" s="89"/>
      <c r="B1302" s="89"/>
      <c r="C1302" s="89"/>
      <c r="D1302" s="330"/>
      <c r="E1302" s="330"/>
      <c r="F1302" s="333"/>
      <c r="G1302" s="333"/>
      <c r="H1302" s="333"/>
      <c r="I1302" s="333"/>
      <c r="J1302" s="333"/>
      <c r="K1302" s="333"/>
      <c r="L1302" s="333"/>
    </row>
    <row r="1303" spans="1:13" x14ac:dyDescent="0.25">
      <c r="A1303" s="87"/>
      <c r="B1303" s="334"/>
      <c r="C1303" s="334"/>
      <c r="D1303" s="335"/>
      <c r="E1303" s="335"/>
      <c r="F1303" s="336"/>
      <c r="G1303" s="336"/>
      <c r="H1303" s="336"/>
      <c r="I1303" s="336"/>
      <c r="J1303" s="336"/>
      <c r="K1303" s="336"/>
      <c r="L1303" s="336"/>
    </row>
    <row r="1307" spans="1:13" x14ac:dyDescent="0.25">
      <c r="A1307" s="690"/>
      <c r="B1307" s="690"/>
      <c r="C1307" s="5"/>
      <c r="D1307" s="5"/>
      <c r="E1307" s="5"/>
      <c r="F1307" s="4"/>
      <c r="G1307" s="4"/>
      <c r="H1307" s="4"/>
      <c r="I1307" s="4"/>
      <c r="J1307" s="4"/>
      <c r="K1307" s="4"/>
      <c r="L1307" s="4"/>
      <c r="M1307" s="4"/>
    </row>
    <row r="1308" spans="1:13" x14ac:dyDescent="0.25">
      <c r="A1308" s="39"/>
      <c r="B1308" s="4"/>
      <c r="C1308" s="5"/>
      <c r="D1308" s="5"/>
      <c r="E1308" s="5"/>
      <c r="F1308" s="4"/>
      <c r="G1308" s="4"/>
      <c r="H1308" s="4"/>
      <c r="I1308" s="4"/>
      <c r="J1308" s="4"/>
      <c r="K1308" s="4"/>
      <c r="L1308" s="4"/>
      <c r="M1308" s="4"/>
    </row>
    <row r="1309" spans="1:13" x14ac:dyDescent="0.25">
      <c r="A1309" s="86"/>
      <c r="B1309" s="77"/>
      <c r="C1309" s="451"/>
      <c r="D1309" s="451"/>
      <c r="E1309" s="451"/>
      <c r="F1309" s="30"/>
      <c r="G1309" s="30"/>
      <c r="H1309" s="30"/>
      <c r="I1309" s="30"/>
      <c r="J1309" s="30"/>
      <c r="K1309" s="30"/>
      <c r="L1309" s="30"/>
      <c r="M1309" s="30"/>
    </row>
    <row r="1310" spans="1:13" x14ac:dyDescent="0.25">
      <c r="A1310" s="19"/>
      <c r="B1310" s="19"/>
      <c r="C1310" s="452"/>
      <c r="D1310" s="452"/>
      <c r="E1310" s="453"/>
      <c r="F1310" s="30"/>
      <c r="G1310" s="30"/>
      <c r="H1310" s="30"/>
      <c r="I1310" s="30"/>
      <c r="J1310" s="30"/>
      <c r="K1310" s="30"/>
      <c r="L1310" s="30"/>
      <c r="M1310" s="30"/>
    </row>
    <row r="1311" spans="1:13" x14ac:dyDescent="0.25">
      <c r="A1311" s="19"/>
      <c r="B1311" s="19"/>
      <c r="C1311" s="452"/>
      <c r="D1311" s="452"/>
      <c r="E1311" s="453"/>
      <c r="F1311" s="30"/>
      <c r="G1311" s="30"/>
      <c r="H1311" s="30"/>
      <c r="I1311" s="30"/>
      <c r="J1311" s="30"/>
      <c r="K1311" s="30"/>
      <c r="L1311" s="30"/>
      <c r="M1311" s="30"/>
    </row>
    <row r="1312" spans="1:13" x14ac:dyDescent="0.25">
      <c r="A1312" s="19"/>
      <c r="B1312" s="19"/>
      <c r="C1312" s="452"/>
      <c r="D1312" s="452"/>
      <c r="E1312" s="453"/>
      <c r="F1312" s="30"/>
      <c r="G1312" s="30"/>
      <c r="H1312" s="30"/>
      <c r="I1312" s="30"/>
      <c r="J1312" s="30"/>
      <c r="K1312" s="30"/>
      <c r="L1312" s="30"/>
      <c r="M1312" s="30"/>
    </row>
    <row r="1313" spans="1:13" x14ac:dyDescent="0.25">
      <c r="A1313" s="19"/>
      <c r="B1313" s="19"/>
      <c r="C1313" s="452"/>
      <c r="D1313" s="452"/>
      <c r="E1313" s="453"/>
      <c r="F1313" s="30"/>
      <c r="G1313" s="30"/>
      <c r="H1313" s="30"/>
      <c r="I1313" s="30"/>
      <c r="J1313" s="30"/>
      <c r="K1313" s="30"/>
      <c r="L1313" s="30"/>
      <c r="M1313" s="30"/>
    </row>
    <row r="1314" spans="1:13" x14ac:dyDescent="0.25">
      <c r="A1314" s="19"/>
      <c r="B1314" s="19"/>
      <c r="C1314" s="452"/>
      <c r="D1314" s="452"/>
      <c r="E1314" s="453"/>
      <c r="F1314" s="30"/>
      <c r="G1314" s="30"/>
      <c r="H1314" s="30"/>
      <c r="I1314" s="30"/>
      <c r="J1314" s="30"/>
      <c r="K1314" s="30"/>
      <c r="L1314" s="30"/>
      <c r="M1314" s="30"/>
    </row>
    <row r="1315" spans="1:13" x14ac:dyDescent="0.25">
      <c r="A1315" s="19"/>
      <c r="B1315" s="19"/>
      <c r="C1315" s="452"/>
      <c r="D1315" s="452"/>
      <c r="E1315" s="453"/>
      <c r="F1315" s="30"/>
      <c r="G1315" s="30"/>
      <c r="H1315" s="30"/>
      <c r="I1315" s="30"/>
      <c r="J1315" s="30"/>
      <c r="K1315" s="30"/>
      <c r="L1315" s="30"/>
      <c r="M1315" s="30"/>
    </row>
    <row r="1316" spans="1:13" x14ac:dyDescent="0.25">
      <c r="A1316" s="77"/>
      <c r="B1316" s="77"/>
      <c r="C1316" s="454"/>
      <c r="D1316" s="454"/>
      <c r="E1316" s="455"/>
      <c r="F1316" s="30"/>
      <c r="G1316" s="30"/>
      <c r="H1316" s="30"/>
      <c r="I1316" s="30"/>
      <c r="J1316" s="30"/>
      <c r="K1316" s="30"/>
      <c r="L1316" s="30"/>
      <c r="M1316" s="30"/>
    </row>
    <row r="1317" spans="1:13" x14ac:dyDescent="0.25">
      <c r="A1317" s="4"/>
      <c r="B1317" s="4"/>
      <c r="C1317" s="3"/>
      <c r="D1317" s="3"/>
      <c r="E1317" s="5"/>
      <c r="F1317" s="4"/>
      <c r="G1317" s="4"/>
      <c r="H1317" s="4"/>
      <c r="I1317" s="4"/>
      <c r="J1317" s="4"/>
      <c r="K1317" s="4"/>
      <c r="L1317" s="4"/>
      <c r="M1317" s="4"/>
    </row>
    <row r="1318" spans="1:13" x14ac:dyDescent="0.25">
      <c r="A1318" s="4"/>
      <c r="B1318" s="4"/>
      <c r="C1318" s="3"/>
      <c r="D1318" s="3"/>
      <c r="E1318" s="5"/>
      <c r="F1318" s="4"/>
      <c r="G1318" s="4"/>
      <c r="H1318" s="4"/>
      <c r="I1318" s="4"/>
      <c r="J1318" s="4"/>
      <c r="K1318" s="4"/>
      <c r="L1318" s="4"/>
      <c r="M1318" s="4"/>
    </row>
    <row r="1319" spans="1:13" x14ac:dyDescent="0.25">
      <c r="A1319" s="4"/>
      <c r="B1319" s="4"/>
      <c r="C1319" s="3"/>
      <c r="D1319" s="3"/>
      <c r="E1319" s="5"/>
      <c r="F1319" s="4"/>
      <c r="G1319" s="4"/>
      <c r="H1319" s="4"/>
      <c r="I1319" s="4"/>
      <c r="J1319" s="4"/>
      <c r="K1319" s="4"/>
      <c r="L1319" s="4"/>
      <c r="M1319" s="4"/>
    </row>
    <row r="1320" spans="1:13" x14ac:dyDescent="0.25">
      <c r="A1320" s="4"/>
      <c r="B1320" s="4"/>
      <c r="C1320" s="3"/>
      <c r="D1320" s="3"/>
      <c r="E1320" s="5"/>
      <c r="F1320" s="4"/>
      <c r="G1320" s="4"/>
      <c r="H1320" s="4"/>
      <c r="I1320" s="4"/>
      <c r="J1320" s="4"/>
      <c r="K1320" s="4"/>
      <c r="L1320" s="4"/>
      <c r="M1320" s="4"/>
    </row>
    <row r="1321" spans="1:13" x14ac:dyDescent="0.25">
      <c r="A1321" s="661"/>
      <c r="B1321" s="691"/>
      <c r="C1321" s="691"/>
      <c r="D1321" s="691"/>
      <c r="E1321" s="691"/>
      <c r="F1321" s="691"/>
      <c r="G1321" s="380"/>
      <c r="H1321" s="380"/>
      <c r="I1321" s="380"/>
      <c r="J1321" s="380"/>
      <c r="K1321" s="380"/>
      <c r="L1321" s="380"/>
    </row>
    <row r="1322" spans="1:13" x14ac:dyDescent="0.25">
      <c r="A1322" s="19"/>
    </row>
    <row r="1323" spans="1:13" x14ac:dyDescent="0.25">
      <c r="A1323" s="86"/>
      <c r="B1323" s="77"/>
      <c r="C1323" s="451"/>
      <c r="D1323" s="451"/>
      <c r="E1323" s="451"/>
      <c r="F1323" s="30"/>
      <c r="G1323" s="30"/>
      <c r="H1323" s="30"/>
      <c r="I1323" s="30"/>
      <c r="J1323" s="30"/>
      <c r="K1323" s="30"/>
      <c r="L1323" s="30"/>
      <c r="M1323" s="30"/>
    </row>
    <row r="1324" spans="1:13" x14ac:dyDescent="0.25">
      <c r="A1324" s="19"/>
      <c r="B1324" s="19"/>
      <c r="C1324" s="452"/>
      <c r="D1324" s="452"/>
      <c r="E1324" s="452"/>
      <c r="F1324" s="30"/>
      <c r="G1324" s="30"/>
      <c r="H1324" s="30"/>
      <c r="I1324" s="30"/>
      <c r="J1324" s="30"/>
      <c r="K1324" s="30"/>
      <c r="L1324" s="30"/>
      <c r="M1324" s="30"/>
    </row>
    <row r="1325" spans="1:13" x14ac:dyDescent="0.25">
      <c r="A1325" s="19"/>
      <c r="B1325" s="19"/>
      <c r="C1325" s="452"/>
      <c r="D1325" s="452"/>
      <c r="E1325" s="452"/>
      <c r="F1325" s="30"/>
      <c r="G1325" s="30"/>
      <c r="H1325" s="30"/>
      <c r="I1325" s="30"/>
      <c r="J1325" s="30"/>
      <c r="K1325" s="30"/>
      <c r="L1325" s="30"/>
      <c r="M1325" s="30"/>
    </row>
    <row r="1326" spans="1:13" x14ac:dyDescent="0.25">
      <c r="A1326" s="19"/>
      <c r="B1326" s="19"/>
      <c r="C1326" s="452"/>
      <c r="D1326" s="452"/>
      <c r="E1326" s="452"/>
      <c r="F1326" s="30"/>
      <c r="G1326" s="30"/>
      <c r="H1326" s="30"/>
      <c r="I1326" s="30"/>
      <c r="J1326" s="30"/>
      <c r="K1326" s="30"/>
      <c r="L1326" s="30"/>
      <c r="M1326" s="30"/>
    </row>
    <row r="1327" spans="1:13" x14ac:dyDescent="0.25">
      <c r="A1327" s="19"/>
      <c r="B1327" s="19"/>
      <c r="C1327" s="452"/>
      <c r="D1327" s="452"/>
      <c r="E1327" s="456"/>
      <c r="F1327" s="30"/>
      <c r="G1327" s="30"/>
      <c r="H1327" s="30"/>
      <c r="I1327" s="30"/>
      <c r="J1327" s="30"/>
      <c r="K1327" s="30"/>
      <c r="L1327" s="30"/>
      <c r="M1327" s="30"/>
    </row>
    <row r="1328" spans="1:13" x14ac:dyDescent="0.25">
      <c r="A1328" s="19"/>
      <c r="B1328" s="19"/>
      <c r="C1328" s="452"/>
      <c r="D1328" s="452"/>
      <c r="E1328" s="456"/>
      <c r="F1328" s="30"/>
      <c r="G1328" s="30"/>
      <c r="H1328" s="30"/>
      <c r="I1328" s="30"/>
      <c r="J1328" s="30"/>
      <c r="K1328" s="30"/>
      <c r="L1328" s="30"/>
      <c r="M1328" s="30"/>
    </row>
    <row r="1329" spans="1:13" x14ac:dyDescent="0.25">
      <c r="A1329" s="19"/>
      <c r="B1329" s="19"/>
      <c r="C1329" s="452"/>
      <c r="D1329" s="452"/>
      <c r="E1329" s="456"/>
      <c r="F1329" s="30"/>
      <c r="G1329" s="30"/>
      <c r="H1329" s="30"/>
      <c r="I1329" s="30"/>
      <c r="J1329" s="30"/>
      <c r="K1329" s="30"/>
      <c r="L1329" s="30"/>
      <c r="M1329" s="30"/>
    </row>
    <row r="1330" spans="1:13" x14ac:dyDescent="0.25">
      <c r="A1330" s="77"/>
      <c r="B1330" s="77"/>
      <c r="C1330" s="454"/>
      <c r="D1330" s="454"/>
      <c r="E1330" s="454"/>
      <c r="F1330" s="30"/>
      <c r="G1330" s="30"/>
      <c r="H1330" s="30"/>
      <c r="I1330" s="30"/>
      <c r="J1330" s="30"/>
      <c r="K1330" s="30"/>
      <c r="L1330" s="30"/>
      <c r="M1330" s="30"/>
    </row>
    <row r="1333" spans="1:13" ht="15.75" x14ac:dyDescent="0.25">
      <c r="C1333" s="123" t="s">
        <v>315</v>
      </c>
    </row>
  </sheetData>
  <mergeCells count="177">
    <mergeCell ref="A229:B229"/>
    <mergeCell ref="A217:B217"/>
    <mergeCell ref="A253:B253"/>
    <mergeCell ref="A291:B291"/>
    <mergeCell ref="A307:B307"/>
    <mergeCell ref="A318:B318"/>
    <mergeCell ref="A37:B37"/>
    <mergeCell ref="A38:B38"/>
    <mergeCell ref="A41:B41"/>
    <mergeCell ref="A42:N42"/>
    <mergeCell ref="B234:F234"/>
    <mergeCell ref="B235:F235"/>
    <mergeCell ref="B236:F236"/>
    <mergeCell ref="B237:F237"/>
    <mergeCell ref="B238:F238"/>
    <mergeCell ref="A216:F216"/>
    <mergeCell ref="A213:N213"/>
    <mergeCell ref="A228:F228"/>
    <mergeCell ref="A44:B44"/>
    <mergeCell ref="A55:B55"/>
    <mergeCell ref="A56:B56"/>
    <mergeCell ref="A121:M121"/>
    <mergeCell ref="A122:B122"/>
    <mergeCell ref="A123:B123"/>
    <mergeCell ref="A54:M54"/>
    <mergeCell ref="A43:B43"/>
    <mergeCell ref="A47:B47"/>
    <mergeCell ref="B48:D48"/>
    <mergeCell ref="A53:M53"/>
    <mergeCell ref="P26:Q26"/>
    <mergeCell ref="A18:F18"/>
    <mergeCell ref="A7:C7"/>
    <mergeCell ref="A8:N8"/>
    <mergeCell ref="A19:F19"/>
    <mergeCell ref="A21:N21"/>
    <mergeCell ref="A27:B27"/>
    <mergeCell ref="P27:Q27"/>
    <mergeCell ref="P28:Q28"/>
    <mergeCell ref="P29:Q29"/>
    <mergeCell ref="P30:Q30"/>
    <mergeCell ref="P31:Q31"/>
    <mergeCell ref="A26:B26"/>
    <mergeCell ref="A25:M25"/>
    <mergeCell ref="A36:M36"/>
    <mergeCell ref="A51:M51"/>
    <mergeCell ref="A45:B45"/>
    <mergeCell ref="A46:B46"/>
    <mergeCell ref="B266:C266"/>
    <mergeCell ref="B267:C267"/>
    <mergeCell ref="B268:C268"/>
    <mergeCell ref="B269:C269"/>
    <mergeCell ref="B270:C270"/>
    <mergeCell ref="B271:C271"/>
    <mergeCell ref="A214:N214"/>
    <mergeCell ref="A227:N227"/>
    <mergeCell ref="A239:N239"/>
    <mergeCell ref="A240:E240"/>
    <mergeCell ref="A252:F252"/>
    <mergeCell ref="B218:F218"/>
    <mergeCell ref="B219:F219"/>
    <mergeCell ref="B220:F220"/>
    <mergeCell ref="B221:F221"/>
    <mergeCell ref="B222:F222"/>
    <mergeCell ref="B223:F223"/>
    <mergeCell ref="B224:F224"/>
    <mergeCell ref="B225:F225"/>
    <mergeCell ref="B226:F226"/>
    <mergeCell ref="B230:F230"/>
    <mergeCell ref="B232:F232"/>
    <mergeCell ref="B233:F233"/>
    <mergeCell ref="B231:F23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323:F323"/>
    <mergeCell ref="B283:C283"/>
    <mergeCell ref="B284:C284"/>
    <mergeCell ref="B273:C273"/>
    <mergeCell ref="B274:C274"/>
    <mergeCell ref="B275:C275"/>
    <mergeCell ref="B276:C276"/>
    <mergeCell ref="B277:C277"/>
    <mergeCell ref="B278:C278"/>
    <mergeCell ref="A305:B305"/>
    <mergeCell ref="B279:C279"/>
    <mergeCell ref="B280:C280"/>
    <mergeCell ref="B281:C281"/>
    <mergeCell ref="B282:C282"/>
    <mergeCell ref="A449:M449"/>
    <mergeCell ref="A328:N328"/>
    <mergeCell ref="A330:M330"/>
    <mergeCell ref="A341:M341"/>
    <mergeCell ref="B285:C285"/>
    <mergeCell ref="A287:N287"/>
    <mergeCell ref="A303:N303"/>
    <mergeCell ref="A304:N304"/>
    <mergeCell ref="A290:F290"/>
    <mergeCell ref="B292:F292"/>
    <mergeCell ref="B293:F293"/>
    <mergeCell ref="B294:F294"/>
    <mergeCell ref="B295:F295"/>
    <mergeCell ref="B296:F296"/>
    <mergeCell ref="B297:F297"/>
    <mergeCell ref="B298:F298"/>
    <mergeCell ref="B299:F299"/>
    <mergeCell ref="B300:F300"/>
    <mergeCell ref="B301:F301"/>
    <mergeCell ref="B317:F317"/>
    <mergeCell ref="B319:F319"/>
    <mergeCell ref="B320:F320"/>
    <mergeCell ref="B321:F321"/>
    <mergeCell ref="B322:F322"/>
    <mergeCell ref="A1307:B1307"/>
    <mergeCell ref="A1321:F1321"/>
    <mergeCell ref="A944:M944"/>
    <mergeCell ref="A946:M946"/>
    <mergeCell ref="A948:M948"/>
    <mergeCell ref="A765:M765"/>
    <mergeCell ref="A772:M772"/>
    <mergeCell ref="A784:M784"/>
    <mergeCell ref="A799:M799"/>
    <mergeCell ref="A806:M806"/>
    <mergeCell ref="A674:M674"/>
    <mergeCell ref="A676:M676"/>
    <mergeCell ref="A689:M689"/>
    <mergeCell ref="A696:M696"/>
    <mergeCell ref="A708:M708"/>
    <mergeCell ref="A968:M968"/>
    <mergeCell ref="A981:M981"/>
    <mergeCell ref="A982:M982"/>
    <mergeCell ref="A990:C990"/>
    <mergeCell ref="A710:M710"/>
    <mergeCell ref="A717:M717"/>
    <mergeCell ref="A727:M727"/>
    <mergeCell ref="A748:M748"/>
    <mergeCell ref="A758:M758"/>
    <mergeCell ref="A920:L920"/>
    <mergeCell ref="A899:L899"/>
    <mergeCell ref="A813:M813"/>
    <mergeCell ref="A825:M825"/>
    <mergeCell ref="A833:M833"/>
    <mergeCell ref="A840:M840"/>
    <mergeCell ref="A842:M842"/>
    <mergeCell ref="A844:M844"/>
    <mergeCell ref="A646:M646"/>
    <mergeCell ref="B324:F324"/>
    <mergeCell ref="B325:F325"/>
    <mergeCell ref="B306:F306"/>
    <mergeCell ref="B308:F308"/>
    <mergeCell ref="B309:F309"/>
    <mergeCell ref="B310:F310"/>
    <mergeCell ref="B311:F311"/>
    <mergeCell ref="B312:F312"/>
    <mergeCell ref="B313:F313"/>
    <mergeCell ref="B314:F314"/>
    <mergeCell ref="A315:N315"/>
    <mergeCell ref="A316:B316"/>
    <mergeCell ref="A486:M486"/>
    <mergeCell ref="A505:M505"/>
    <mergeCell ref="A534:M534"/>
    <mergeCell ref="A564:M564"/>
    <mergeCell ref="A589:M589"/>
    <mergeCell ref="A600:M600"/>
    <mergeCell ref="A346:M346"/>
    <mergeCell ref="A348:M348"/>
    <mergeCell ref="A350:M350"/>
    <mergeCell ref="A376:M376"/>
    <mergeCell ref="A447:M44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 diraj</vt:lpstr>
      <vt:lpstr>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Opcina Postira</cp:lastModifiedBy>
  <cp:lastPrinted>2025-09-05T08:38:01Z</cp:lastPrinted>
  <dcterms:created xsi:type="dcterms:W3CDTF">2023-03-03T10:00:17Z</dcterms:created>
  <dcterms:modified xsi:type="dcterms:W3CDTF">2026-04-27T11:39:15Z</dcterms:modified>
</cp:coreProperties>
</file>